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_общие документы\2026_2028 методики и расчеты\Субвенции\КДН\"/>
    </mc:Choice>
  </mc:AlternateContent>
  <bookViews>
    <workbookView xWindow="0" yWindow="0" windowWidth="28800" windowHeight="12315" activeTab="1"/>
  </bookViews>
  <sheets>
    <sheet name="КДН (2026)" sheetId="1" r:id="rId1"/>
    <sheet name="КДН (2027-2028)" sheetId="2" r:id="rId2"/>
  </sheets>
  <externalReferences>
    <externalReference r:id="rId3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2" l="1"/>
  <c r="B34" i="2"/>
  <c r="J33" i="2"/>
  <c r="G33" i="2"/>
  <c r="N33" i="2" s="1"/>
  <c r="F33" i="2"/>
  <c r="E33" i="2"/>
  <c r="J32" i="2"/>
  <c r="F32" i="2"/>
  <c r="G32" i="2" s="1"/>
  <c r="E32" i="2"/>
  <c r="J31" i="2"/>
  <c r="E31" i="2"/>
  <c r="F31" i="2" s="1"/>
  <c r="G31" i="2" s="1"/>
  <c r="N31" i="2" s="1"/>
  <c r="J30" i="2"/>
  <c r="E30" i="2"/>
  <c r="F30" i="2" s="1"/>
  <c r="G30" i="2" s="1"/>
  <c r="N30" i="2" s="1"/>
  <c r="O30" i="2" s="1"/>
  <c r="J29" i="2"/>
  <c r="F29" i="2"/>
  <c r="G29" i="2" s="1"/>
  <c r="N29" i="2" s="1"/>
  <c r="O29" i="2" s="1"/>
  <c r="E29" i="2"/>
  <c r="J28" i="2"/>
  <c r="E28" i="2"/>
  <c r="F28" i="2" s="1"/>
  <c r="G28" i="2" s="1"/>
  <c r="J27" i="2"/>
  <c r="E27" i="2"/>
  <c r="F27" i="2" s="1"/>
  <c r="G27" i="2" s="1"/>
  <c r="J26" i="2"/>
  <c r="O26" i="2" s="1"/>
  <c r="E26" i="2"/>
  <c r="F26" i="2" s="1"/>
  <c r="G26" i="2" s="1"/>
  <c r="N26" i="2" s="1"/>
  <c r="J25" i="2"/>
  <c r="G25" i="2"/>
  <c r="N25" i="2" s="1"/>
  <c r="F25" i="2"/>
  <c r="E25" i="2"/>
  <c r="J24" i="2"/>
  <c r="F24" i="2"/>
  <c r="G24" i="2" s="1"/>
  <c r="E24" i="2"/>
  <c r="J23" i="2"/>
  <c r="E23" i="2"/>
  <c r="F23" i="2" s="1"/>
  <c r="G23" i="2" s="1"/>
  <c r="N23" i="2" s="1"/>
  <c r="J22" i="2"/>
  <c r="L22" i="2" s="1"/>
  <c r="E22" i="2"/>
  <c r="F22" i="2" s="1"/>
  <c r="G22" i="2" s="1"/>
  <c r="N22" i="2" s="1"/>
  <c r="O22" i="2" s="1"/>
  <c r="J21" i="2"/>
  <c r="F21" i="2"/>
  <c r="G21" i="2" s="1"/>
  <c r="N21" i="2" s="1"/>
  <c r="O21" i="2" s="1"/>
  <c r="E21" i="2"/>
  <c r="J20" i="2"/>
  <c r="E20" i="2"/>
  <c r="F20" i="2" s="1"/>
  <c r="G20" i="2" s="1"/>
  <c r="J19" i="2"/>
  <c r="E19" i="2"/>
  <c r="F19" i="2" s="1"/>
  <c r="G19" i="2" s="1"/>
  <c r="J18" i="2"/>
  <c r="O18" i="2" s="1"/>
  <c r="E18" i="2"/>
  <c r="F18" i="2" s="1"/>
  <c r="G18" i="2" s="1"/>
  <c r="N18" i="2" s="1"/>
  <c r="J17" i="2"/>
  <c r="G17" i="2"/>
  <c r="N17" i="2" s="1"/>
  <c r="F17" i="2"/>
  <c r="E17" i="2"/>
  <c r="J16" i="2"/>
  <c r="E16" i="2"/>
  <c r="F16" i="2" s="1"/>
  <c r="G16" i="2" s="1"/>
  <c r="J15" i="2"/>
  <c r="E15" i="2"/>
  <c r="F15" i="2" s="1"/>
  <c r="G15" i="2" s="1"/>
  <c r="L15" i="2" s="1"/>
  <c r="J14" i="2"/>
  <c r="E14" i="2"/>
  <c r="F14" i="2" s="1"/>
  <c r="G14" i="2" s="1"/>
  <c r="N14" i="2" s="1"/>
  <c r="J13" i="2"/>
  <c r="L13" i="2" s="1"/>
  <c r="E13" i="2"/>
  <c r="F13" i="2" s="1"/>
  <c r="G13" i="2" s="1"/>
  <c r="J12" i="2"/>
  <c r="E12" i="2"/>
  <c r="F12" i="2" s="1"/>
  <c r="G12" i="2" s="1"/>
  <c r="N12" i="2" s="1"/>
  <c r="O12" i="2" s="1"/>
  <c r="J11" i="2"/>
  <c r="L11" i="2" s="1"/>
  <c r="F11" i="2"/>
  <c r="G11" i="2" s="1"/>
  <c r="N11" i="2" s="1"/>
  <c r="O11" i="2" s="1"/>
  <c r="E11" i="2"/>
  <c r="M10" i="2"/>
  <c r="M34" i="2" s="1"/>
  <c r="J10" i="2"/>
  <c r="L10" i="2" s="1"/>
  <c r="F10" i="2"/>
  <c r="G10" i="2" s="1"/>
  <c r="N10" i="2" s="1"/>
  <c r="O10" i="2" s="1"/>
  <c r="E10" i="2"/>
  <c r="D10" i="2"/>
  <c r="D34" i="2" s="1"/>
  <c r="J9" i="2"/>
  <c r="L9" i="2" s="1"/>
  <c r="F9" i="2"/>
  <c r="G9" i="2" s="1"/>
  <c r="N9" i="2" s="1"/>
  <c r="O9" i="2" s="1"/>
  <c r="E9" i="2"/>
  <c r="J8" i="2"/>
  <c r="E8" i="2"/>
  <c r="F8" i="2" s="1"/>
  <c r="G8" i="2" s="1"/>
  <c r="J7" i="2"/>
  <c r="O7" i="2" s="1"/>
  <c r="G7" i="2"/>
  <c r="N7" i="2" s="1"/>
  <c r="F7" i="2"/>
  <c r="E7" i="2"/>
  <c r="C34" i="1"/>
  <c r="B34" i="1"/>
  <c r="J33" i="1"/>
  <c r="E33" i="1"/>
  <c r="F33" i="1" s="1"/>
  <c r="G33" i="1" s="1"/>
  <c r="N33" i="1" s="1"/>
  <c r="J32" i="1"/>
  <c r="O32" i="1" s="1"/>
  <c r="E32" i="1"/>
  <c r="F32" i="1" s="1"/>
  <c r="G32" i="1" s="1"/>
  <c r="N32" i="1" s="1"/>
  <c r="J31" i="1"/>
  <c r="L31" i="1" s="1"/>
  <c r="E31" i="1"/>
  <c r="F31" i="1" s="1"/>
  <c r="G31" i="1" s="1"/>
  <c r="N31" i="1" s="1"/>
  <c r="O31" i="1" s="1"/>
  <c r="J30" i="1"/>
  <c r="F30" i="1"/>
  <c r="G30" i="1" s="1"/>
  <c r="E30" i="1"/>
  <c r="J29" i="1"/>
  <c r="E29" i="1"/>
  <c r="F29" i="1" s="1"/>
  <c r="G29" i="1" s="1"/>
  <c r="J28" i="1"/>
  <c r="E28" i="1"/>
  <c r="F28" i="1" s="1"/>
  <c r="G28" i="1" s="1"/>
  <c r="N28" i="1" s="1"/>
  <c r="L27" i="1"/>
  <c r="J27" i="1"/>
  <c r="G27" i="1"/>
  <c r="N27" i="1" s="1"/>
  <c r="O27" i="1" s="1"/>
  <c r="F27" i="1"/>
  <c r="E27" i="1"/>
  <c r="J26" i="1"/>
  <c r="O26" i="1" s="1"/>
  <c r="F26" i="1"/>
  <c r="G26" i="1" s="1"/>
  <c r="N26" i="1" s="1"/>
  <c r="E26" i="1"/>
  <c r="J25" i="1"/>
  <c r="E25" i="1"/>
  <c r="F25" i="1" s="1"/>
  <c r="G25" i="1" s="1"/>
  <c r="J24" i="1"/>
  <c r="L24" i="1" s="1"/>
  <c r="F24" i="1"/>
  <c r="G24" i="1" s="1"/>
  <c r="N24" i="1" s="1"/>
  <c r="O24" i="1" s="1"/>
  <c r="E24" i="1"/>
  <c r="J23" i="1"/>
  <c r="L23" i="1" s="1"/>
  <c r="E23" i="1"/>
  <c r="F23" i="1" s="1"/>
  <c r="G23" i="1" s="1"/>
  <c r="N23" i="1" s="1"/>
  <c r="O23" i="1" s="1"/>
  <c r="J22" i="1"/>
  <c r="F22" i="1"/>
  <c r="G22" i="1" s="1"/>
  <c r="E22" i="1"/>
  <c r="J21" i="1"/>
  <c r="E21" i="1"/>
  <c r="F21" i="1" s="1"/>
  <c r="G21" i="1" s="1"/>
  <c r="J20" i="1"/>
  <c r="E20" i="1"/>
  <c r="F20" i="1" s="1"/>
  <c r="G20" i="1" s="1"/>
  <c r="N20" i="1" s="1"/>
  <c r="L19" i="1"/>
  <c r="J19" i="1"/>
  <c r="G19" i="1"/>
  <c r="N19" i="1" s="1"/>
  <c r="O19" i="1" s="1"/>
  <c r="F19" i="1"/>
  <c r="E19" i="1"/>
  <c r="J18" i="1"/>
  <c r="F18" i="1"/>
  <c r="G18" i="1" s="1"/>
  <c r="N18" i="1" s="1"/>
  <c r="E18" i="1"/>
  <c r="J17" i="1"/>
  <c r="E17" i="1"/>
  <c r="F17" i="1" s="1"/>
  <c r="G17" i="1" s="1"/>
  <c r="J16" i="1"/>
  <c r="F16" i="1"/>
  <c r="G16" i="1" s="1"/>
  <c r="L16" i="1" s="1"/>
  <c r="E16" i="1"/>
  <c r="L15" i="1"/>
  <c r="J15" i="1"/>
  <c r="G15" i="1"/>
  <c r="F15" i="1"/>
  <c r="E15" i="1"/>
  <c r="J14" i="1"/>
  <c r="F14" i="1"/>
  <c r="G14" i="1" s="1"/>
  <c r="N14" i="1" s="1"/>
  <c r="E14" i="1"/>
  <c r="J13" i="1"/>
  <c r="E13" i="1"/>
  <c r="F13" i="1" s="1"/>
  <c r="G13" i="1" s="1"/>
  <c r="J12" i="1"/>
  <c r="F12" i="1"/>
  <c r="G12" i="1" s="1"/>
  <c r="E12" i="1"/>
  <c r="J11" i="1"/>
  <c r="E11" i="1"/>
  <c r="F11" i="1" s="1"/>
  <c r="G11" i="1" s="1"/>
  <c r="M10" i="1"/>
  <c r="M34" i="1" s="1"/>
  <c r="J10" i="1"/>
  <c r="E10" i="1"/>
  <c r="F10" i="1" s="1"/>
  <c r="G10" i="1" s="1"/>
  <c r="D10" i="1"/>
  <c r="D34" i="1" s="1"/>
  <c r="J9" i="1"/>
  <c r="E9" i="1"/>
  <c r="F9" i="1" s="1"/>
  <c r="G9" i="1" s="1"/>
  <c r="J8" i="1"/>
  <c r="F8" i="1"/>
  <c r="G8" i="1" s="1"/>
  <c r="E8" i="1"/>
  <c r="J7" i="1"/>
  <c r="E7" i="1"/>
  <c r="F7" i="1" s="1"/>
  <c r="N32" i="2" l="1"/>
  <c r="O32" i="2" s="1"/>
  <c r="O34" i="2" s="1"/>
  <c r="L32" i="2"/>
  <c r="L12" i="2"/>
  <c r="L16" i="2"/>
  <c r="O19" i="2"/>
  <c r="O25" i="2"/>
  <c r="L20" i="2"/>
  <c r="N20" i="2"/>
  <c r="O20" i="2" s="1"/>
  <c r="O23" i="2"/>
  <c r="L29" i="2"/>
  <c r="L8" i="2"/>
  <c r="N24" i="2"/>
  <c r="L24" i="2"/>
  <c r="L27" i="2"/>
  <c r="N27" i="2"/>
  <c r="L30" i="2"/>
  <c r="L19" i="2"/>
  <c r="N19" i="2"/>
  <c r="N34" i="2" s="1"/>
  <c r="O14" i="2"/>
  <c r="O17" i="2"/>
  <c r="O24" i="2"/>
  <c r="O27" i="2"/>
  <c r="O33" i="2"/>
  <c r="F34" i="2"/>
  <c r="L21" i="2"/>
  <c r="L28" i="2"/>
  <c r="N28" i="2"/>
  <c r="O28" i="2" s="1"/>
  <c r="O31" i="2"/>
  <c r="E34" i="2"/>
  <c r="L14" i="2"/>
  <c r="L18" i="2"/>
  <c r="L26" i="2"/>
  <c r="L7" i="2"/>
  <c r="L17" i="2"/>
  <c r="L25" i="2"/>
  <c r="L33" i="2"/>
  <c r="G34" i="2"/>
  <c r="J34" i="2"/>
  <c r="L23" i="2"/>
  <c r="L31" i="2"/>
  <c r="L8" i="1"/>
  <c r="O14" i="1"/>
  <c r="N22" i="1"/>
  <c r="O22" i="1" s="1"/>
  <c r="L22" i="1"/>
  <c r="O25" i="1"/>
  <c r="N12" i="1"/>
  <c r="O12" i="1" s="1"/>
  <c r="L12" i="1"/>
  <c r="L28" i="1"/>
  <c r="N29" i="1"/>
  <c r="O29" i="1" s="1"/>
  <c r="L29" i="1"/>
  <c r="F34" i="1"/>
  <c r="G7" i="1"/>
  <c r="L10" i="1"/>
  <c r="N10" i="1"/>
  <c r="O10" i="1" s="1"/>
  <c r="L20" i="1"/>
  <c r="L13" i="1"/>
  <c r="O18" i="1"/>
  <c r="N21" i="1"/>
  <c r="O21" i="1" s="1"/>
  <c r="L21" i="1"/>
  <c r="O33" i="1"/>
  <c r="N17" i="1"/>
  <c r="O17" i="1" s="1"/>
  <c r="L17" i="1"/>
  <c r="N30" i="1"/>
  <c r="L30" i="1"/>
  <c r="N9" i="1"/>
  <c r="O9" i="1" s="1"/>
  <c r="L9" i="1"/>
  <c r="N11" i="1"/>
  <c r="O11" i="1" s="1"/>
  <c r="L11" i="1"/>
  <c r="N25" i="1"/>
  <c r="L25" i="1"/>
  <c r="O30" i="1"/>
  <c r="E34" i="1"/>
  <c r="L14" i="1"/>
  <c r="L18" i="1"/>
  <c r="O20" i="1"/>
  <c r="L26" i="1"/>
  <c r="O28" i="1"/>
  <c r="L33" i="1"/>
  <c r="L32" i="1"/>
  <c r="J34" i="1"/>
  <c r="L34" i="2" l="1"/>
  <c r="N7" i="1"/>
  <c r="G34" i="1"/>
  <c r="L7" i="1"/>
  <c r="L34" i="1" s="1"/>
  <c r="N34" i="1" l="1"/>
  <c r="O7" i="1"/>
  <c r="O34" i="1" s="1"/>
</calcChain>
</file>

<file path=xl/sharedStrings.xml><?xml version="1.0" encoding="utf-8"?>
<sst xmlns="http://schemas.openxmlformats.org/spreadsheetml/2006/main" count="96" uniqueCount="50">
  <si>
    <t>Расчет 1 к таблице 4</t>
  </si>
  <si>
    <t>Расчет субвенций бюджетам муниципальных районов, муниципальных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 на 2026 год</t>
  </si>
  <si>
    <t>Наименование муниципальных образований</t>
  </si>
  <si>
    <t>Численность несовершеннолетних в возрасте от 0 до 17 лет (включительно) по состоянию на 01.01.2024, чел.</t>
  </si>
  <si>
    <t>Численность постоянного населения по состоянию на 01.01.2025, тыс.чел.</t>
  </si>
  <si>
    <t xml:space="preserve">Численность штатных работников, обеспечивающих деятельность муниципальных комиссий по делам несовершеннолетних и защите их прав, чел. </t>
  </si>
  <si>
    <t>Расходы по фонду оплаты труда штатных работников, обеспечивающих деятельность муниципальных комиссий по делам несовершеннолетних и защите их прав с 01.01.2025
 (с учетом индексации с  01.10.2024 на 5,3%)</t>
  </si>
  <si>
    <t xml:space="preserve">Расходы по фонду оплаты труда штатных работников, обеспечивающих деятельность муниципальных комиссий по делам несовершеннолетних и защите их прав 
(с учетом начислений)  с учетом индексации с  01.10.2025 на 6,3 %, руб.
</t>
  </si>
  <si>
    <t xml:space="preserve">Расходы по фонду оплаты труда штатных работников, обеспечивающих деятельность муниципальных комиссий по делам несовершеннолетних и защите их прав 
(с учетом начислений)  с учетом индексации с  01.10.2026 на 7,4 %, руб.
</t>
  </si>
  <si>
    <t xml:space="preserve">Коэффициент увеличения (индексации) должностных окладов штатных работников, обеспечивающих деятельность муниципальной комиссии (муниципальных комиссий) по делам несовершеннолетних и защите их прав </t>
  </si>
  <si>
    <t>Средний норматив материальных затрат на одного жителя, руб.</t>
  </si>
  <si>
    <t>Объем расходов на материальные затраты, руб.
(гр.3*гр.7)</t>
  </si>
  <si>
    <t>Коэффициент индексации, применяемый при формировании областного бюджета на очередной финансовый год и плановый период, учитывающий прогнозируемый рост инфляции</t>
  </si>
  <si>
    <t>Размер субвенции, руб.
(гр.6+гр.8)</t>
  </si>
  <si>
    <t xml:space="preserve">Расходы по фонду оплаты труда штатных работников, обеспечивающих деятельность муниципальных комиссий по делам несовершеннолетних и защите их прав (с учетом индексации с 01.04.2024 на 30%), руб.
</t>
  </si>
  <si>
    <t>Размер субвенции, руб.
(гр.9+гр.17)</t>
  </si>
  <si>
    <t>Городской округ Вичуга</t>
  </si>
  <si>
    <t>Городской округ Иваново</t>
  </si>
  <si>
    <t>Городской округ Кинешма</t>
  </si>
  <si>
    <t>Городской округ Кохма</t>
  </si>
  <si>
    <t>Городской округ Тейково</t>
  </si>
  <si>
    <t>Городской округ Шуя</t>
  </si>
  <si>
    <t>Верхнеландеховский муниципальный округ</t>
  </si>
  <si>
    <t>Вичугский муниципальный округ</t>
  </si>
  <si>
    <t>Ивановский муниципальный округ</t>
  </si>
  <si>
    <t>Палехский муниципальный округ</t>
  </si>
  <si>
    <t>Гаврилово-Посадский муниципальный район</t>
  </si>
  <si>
    <t>Заволжский муниципальный район</t>
  </si>
  <si>
    <t>Ильинский муниципальный район</t>
  </si>
  <si>
    <t>Кинешемский муниципальный район</t>
  </si>
  <si>
    <t>Комсомольский муниципальный район</t>
  </si>
  <si>
    <t>Лежневский муниципальный район</t>
  </si>
  <si>
    <t>Лухский муниципальный район</t>
  </si>
  <si>
    <t>Пестяковский муниципальный район</t>
  </si>
  <si>
    <t>Приволжский муниципальный район</t>
  </si>
  <si>
    <t>Пучежский муниципальный район</t>
  </si>
  <si>
    <t>Родниковский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</si>
  <si>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</si>
  <si>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</si>
  <si>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</si>
  <si>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</si>
  <si>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Южский муниципальный район</t>
  </si>
  <si>
    <t>Юрьевецкий муниципальный район</t>
  </si>
  <si>
    <t>Всего:</t>
  </si>
  <si>
    <t>Данные из статистики (дает управление детства)</t>
  </si>
  <si>
    <t>Закон Ив.обл. (1-ОЗ)
до 5000 - 1 шт.ед.
свыше 5000 - 2 шт.ед.
свыше 13000 - 3 шт.ед.
свыше 50000 - 10 шт.ед.</t>
  </si>
  <si>
    <t>Закон Ив.обл.
(1-ОЗ)</t>
  </si>
  <si>
    <t>Расчет 2 к таблице 4</t>
  </si>
  <si>
    <t>Расчет субвенций бюджетам муниципальных районов, муниципальных и городских округов Ивановской области на осуществление полномочий по созданию и организации деятельности комиссий по делам несовершеннолетних и защите их прав на 2027-2028 годы</t>
  </si>
  <si>
    <t>Расходы по фонду оплаты труда штатных работников, обеспечивающих деятельность муниципальных комиссий по делам несовершеннолетних и защите их прав с 01.01.2025
 (с учетом индексации на 5,3% с 01.10.24)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</si>
</sst>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_-* #,##0.000_р_._-;\-* #,##0.000_р_._-;_-* &quot;-&quot;??_р_._-;_-@_-"/>
    <numFmt numFmtId="167" formatCode="0_ ;\-0\ "/>
    <numFmt numFmtId="168" formatCode="_-* #,##0.00\ _₽_-;\-* #,##0.00\ _₽_-;_-* &quot;-&quot;???\ _₽_-;_-@_-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ont="1"/>
    <xf numFmtId="0" fontId="0" fillId="0" borderId="0" xfId="0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/>
    <xf numFmtId="165" fontId="5" fillId="0" borderId="2" xfId="1" applyNumberFormat="1" applyFont="1" applyFill="1" applyBorder="1" applyAlignment="1">
      <alignment horizontal="center" vertical="center"/>
    </xf>
    <xf numFmtId="166" fontId="5" fillId="0" borderId="2" xfId="0" applyNumberFormat="1" applyFont="1" applyFill="1" applyBorder="1" applyAlignment="1">
      <alignment horizontal="center" vertical="top" wrapText="1"/>
    </xf>
    <xf numFmtId="167" fontId="5" fillId="2" borderId="2" xfId="1" applyNumberFormat="1" applyFont="1" applyFill="1" applyBorder="1" applyAlignment="1">
      <alignment horizontal="center"/>
    </xf>
    <xf numFmtId="168" fontId="5" fillId="0" borderId="2" xfId="0" applyNumberFormat="1" applyFont="1" applyFill="1" applyBorder="1"/>
    <xf numFmtId="164" fontId="5" fillId="0" borderId="2" xfId="1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/>
    </xf>
    <xf numFmtId="164" fontId="7" fillId="0" borderId="2" xfId="1" applyNumberFormat="1" applyFont="1" applyFill="1" applyBorder="1" applyAlignment="1">
      <alignment horizontal="center"/>
    </xf>
    <xf numFmtId="167" fontId="5" fillId="3" borderId="2" xfId="1" applyNumberFormat="1" applyFont="1" applyFill="1" applyBorder="1" applyAlignment="1">
      <alignment horizontal="center"/>
    </xf>
    <xf numFmtId="0" fontId="5" fillId="0" borderId="2" xfId="0" applyFont="1" applyBorder="1"/>
    <xf numFmtId="167" fontId="5" fillId="0" borderId="2" xfId="1" applyNumberFormat="1" applyFont="1" applyFill="1" applyBorder="1" applyAlignment="1">
      <alignment horizontal="center"/>
    </xf>
    <xf numFmtId="0" fontId="5" fillId="0" borderId="2" xfId="0" applyFont="1" applyFill="1" applyBorder="1"/>
    <xf numFmtId="0" fontId="7" fillId="0" borderId="2" xfId="0" applyFont="1" applyBorder="1"/>
    <xf numFmtId="165" fontId="7" fillId="2" borderId="3" xfId="1" applyNumberFormat="1" applyFont="1" applyFill="1" applyBorder="1" applyAlignment="1">
      <alignment horizontal="center" vertical="center"/>
    </xf>
    <xf numFmtId="166" fontId="7" fillId="2" borderId="3" xfId="1" applyNumberFormat="1" applyFont="1" applyFill="1" applyBorder="1" applyAlignment="1">
      <alignment horizontal="right"/>
    </xf>
    <xf numFmtId="167" fontId="7" fillId="0" borderId="3" xfId="1" applyNumberFormat="1" applyFont="1" applyFill="1" applyBorder="1" applyAlignment="1">
      <alignment horizontal="center"/>
    </xf>
    <xf numFmtId="164" fontId="7" fillId="0" borderId="2" xfId="1" applyFont="1" applyFill="1" applyBorder="1" applyAlignment="1">
      <alignment horizontal="center"/>
    </xf>
    <xf numFmtId="164" fontId="7" fillId="0" borderId="3" xfId="1" applyFont="1" applyFill="1" applyBorder="1" applyAlignment="1">
      <alignment horizontal="center"/>
    </xf>
    <xf numFmtId="166" fontId="7" fillId="0" borderId="3" xfId="1" applyNumberFormat="1" applyFont="1" applyFill="1" applyBorder="1" applyAlignment="1">
      <alignment horizontal="center"/>
    </xf>
    <xf numFmtId="4" fontId="7" fillId="0" borderId="2" xfId="0" applyNumberFormat="1" applyFont="1" applyFill="1" applyBorder="1"/>
    <xf numFmtId="0" fontId="8" fillId="0" borderId="0" xfId="0" applyFont="1"/>
    <xf numFmtId="0" fontId="2" fillId="0" borderId="4" xfId="0" applyFont="1" applyBorder="1" applyAlignment="1">
      <alignment vertical="justify"/>
    </xf>
    <xf numFmtId="0" fontId="9" fillId="0" borderId="4" xfId="0" applyFont="1" applyBorder="1" applyAlignment="1">
      <alignment vertical="justify"/>
    </xf>
    <xf numFmtId="43" fontId="2" fillId="0" borderId="4" xfId="0" applyNumberFormat="1" applyFont="1" applyFill="1" applyBorder="1" applyAlignment="1">
      <alignment vertical="justify"/>
    </xf>
    <xf numFmtId="0" fontId="2" fillId="0" borderId="4" xfId="0" applyFont="1" applyFill="1" applyBorder="1" applyAlignment="1">
      <alignment vertical="justify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43" fontId="5" fillId="0" borderId="0" xfId="0" applyNumberFormat="1" applyFont="1" applyAlignment="1">
      <alignment horizontal="center" vertical="top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ladiy.sv\Downloads\&#1056;&#1072;&#1089;&#1095;&#1077;&#1090;&#1099;%20&#1085;&#1072;%202026-2028%20(3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НО"/>
      <sheetName val="ПНО(с учетом несогл.)"/>
      <sheetName val="Питание (субсидия)"/>
      <sheetName val="Питание(субвенция)"/>
      <sheetName val="Жилье сиротам"/>
      <sheetName val="КДН (2025)"/>
      <sheetName val="КДН (2026)"/>
      <sheetName val="КДН (2027-2028)"/>
    </sheetNames>
    <sheetDataSet>
      <sheetData sheetId="0"/>
      <sheetData sheetId="1"/>
      <sheetData sheetId="2"/>
      <sheetData sheetId="3"/>
      <sheetData sheetId="4"/>
      <sheetData sheetId="5">
        <row r="7">
          <cell r="F7">
            <v>1168596.57</v>
          </cell>
        </row>
        <row r="8">
          <cell r="F8">
            <v>7579034.0199999996</v>
          </cell>
        </row>
        <row r="9">
          <cell r="F9">
            <v>1851504.39</v>
          </cell>
        </row>
        <row r="10">
          <cell r="F10">
            <v>1168596.5900000001</v>
          </cell>
        </row>
        <row r="11">
          <cell r="F11">
            <v>1168596.57</v>
          </cell>
        </row>
        <row r="12">
          <cell r="F12">
            <v>1234336.28</v>
          </cell>
        </row>
        <row r="13">
          <cell r="F13">
            <v>511363.2</v>
          </cell>
        </row>
        <row r="14">
          <cell r="F14">
            <v>536710.59</v>
          </cell>
        </row>
        <row r="15">
          <cell r="F15">
            <v>1146356.29</v>
          </cell>
        </row>
        <row r="16">
          <cell r="F16">
            <v>529515.21</v>
          </cell>
        </row>
        <row r="17">
          <cell r="F17">
            <v>529515.21</v>
          </cell>
        </row>
        <row r="18">
          <cell r="F18">
            <v>529515.21</v>
          </cell>
        </row>
        <row r="19">
          <cell r="F19">
            <v>529515.21</v>
          </cell>
        </row>
        <row r="20">
          <cell r="F20">
            <v>536710.59</v>
          </cell>
        </row>
        <row r="21">
          <cell r="F21">
            <v>536710.59</v>
          </cell>
        </row>
        <row r="22">
          <cell r="F22">
            <v>529515.21</v>
          </cell>
        </row>
        <row r="23">
          <cell r="F23">
            <v>511363.2</v>
          </cell>
        </row>
        <row r="24">
          <cell r="F24">
            <v>511363.2</v>
          </cell>
        </row>
        <row r="25">
          <cell r="F25">
            <v>536710.59</v>
          </cell>
        </row>
        <row r="26">
          <cell r="F26">
            <v>529515.21</v>
          </cell>
        </row>
        <row r="27">
          <cell r="F27">
            <v>1146356.29</v>
          </cell>
        </row>
        <row r="28">
          <cell r="F28">
            <v>529515.21</v>
          </cell>
        </row>
        <row r="29">
          <cell r="F29">
            <v>529515.21</v>
          </cell>
        </row>
        <row r="30">
          <cell r="F30">
            <v>1146356.29</v>
          </cell>
        </row>
        <row r="31">
          <cell r="F31">
            <v>536710.59</v>
          </cell>
        </row>
        <row r="32">
          <cell r="F32">
            <v>536710.59</v>
          </cell>
        </row>
        <row r="33">
          <cell r="F33">
            <v>529515.21</v>
          </cell>
        </row>
      </sheetData>
      <sheetData sheetId="6">
        <row r="15">
          <cell r="E15">
            <v>1146356.29</v>
          </cell>
        </row>
        <row r="16">
          <cell r="E16">
            <v>529515.21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9"/>
  <sheetViews>
    <sheetView zoomScale="90" zoomScaleNormal="90" workbookViewId="0">
      <selection activeCell="U25" sqref="U25"/>
    </sheetView>
  </sheetViews>
  <sheetFormatPr defaultRowHeight="12.75" outlineLevelRow="1" outlineLevelCol="1" x14ac:dyDescent="0.2"/>
  <cols>
    <col min="1" max="1" width="35.85546875" style="1" customWidth="1"/>
    <col min="2" max="2" width="16.7109375" style="1" customWidth="1"/>
    <col min="3" max="3" width="14.28515625" style="1" customWidth="1"/>
    <col min="4" max="4" width="19.5703125" style="1" customWidth="1"/>
    <col min="5" max="5" width="19.5703125" style="1" hidden="1" customWidth="1"/>
    <col min="6" max="6" width="22.85546875" style="2" customWidth="1"/>
    <col min="7" max="7" width="22" style="2" customWidth="1"/>
    <col min="8" max="8" width="19.85546875" style="2" hidden="1" customWidth="1"/>
    <col min="9" max="9" width="13.42578125" style="2" customWidth="1"/>
    <col min="10" max="10" width="14.7109375" style="1" customWidth="1"/>
    <col min="11" max="11" width="15.5703125" style="2" hidden="1" customWidth="1"/>
    <col min="12" max="12" width="17.85546875" style="1" customWidth="1"/>
    <col min="13" max="13" width="13.7109375" style="1" hidden="1" customWidth="1" outlineLevel="1"/>
    <col min="14" max="14" width="20.42578125" style="1" hidden="1" customWidth="1" outlineLevel="1"/>
    <col min="15" max="15" width="16.140625" style="1" hidden="1" customWidth="1" outlineLevel="1"/>
    <col min="16" max="16" width="9.140625" style="1" collapsed="1"/>
    <col min="17" max="16384" width="9.140625" style="1"/>
  </cols>
  <sheetData>
    <row r="1" spans="1:15" x14ac:dyDescent="0.2">
      <c r="K1" s="3" t="s">
        <v>0</v>
      </c>
      <c r="L1" s="3"/>
    </row>
    <row r="3" spans="1:15" ht="36" customHeight="1" x14ac:dyDescent="0.2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5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5" ht="141.75" customHeight="1" x14ac:dyDescent="0.2">
      <c r="A5" s="7" t="s">
        <v>2</v>
      </c>
      <c r="B5" s="8" t="s">
        <v>3</v>
      </c>
      <c r="C5" s="9" t="s">
        <v>4</v>
      </c>
      <c r="D5" s="8" t="s">
        <v>5</v>
      </c>
      <c r="E5" s="10" t="s">
        <v>6</v>
      </c>
      <c r="F5" s="10" t="s">
        <v>7</v>
      </c>
      <c r="G5" s="10" t="s">
        <v>8</v>
      </c>
      <c r="H5" s="8" t="s">
        <v>9</v>
      </c>
      <c r="I5" s="10" t="s">
        <v>10</v>
      </c>
      <c r="J5" s="10" t="s">
        <v>11</v>
      </c>
      <c r="K5" s="8" t="s">
        <v>12</v>
      </c>
      <c r="L5" s="8" t="s">
        <v>13</v>
      </c>
      <c r="M5" s="11" t="s">
        <v>5</v>
      </c>
      <c r="N5" s="11" t="s">
        <v>14</v>
      </c>
      <c r="O5" s="12" t="s">
        <v>15</v>
      </c>
    </row>
    <row r="6" spans="1:15" ht="12.75" customHeight="1" x14ac:dyDescent="0.2">
      <c r="A6" s="13">
        <v>1</v>
      </c>
      <c r="B6" s="14">
        <v>2</v>
      </c>
      <c r="C6" s="15">
        <v>3</v>
      </c>
      <c r="D6" s="14">
        <v>4</v>
      </c>
      <c r="E6" s="14">
        <v>5</v>
      </c>
      <c r="F6" s="14">
        <v>5</v>
      </c>
      <c r="G6" s="14">
        <v>6</v>
      </c>
      <c r="H6" s="14">
        <v>8</v>
      </c>
      <c r="I6" s="14">
        <v>7</v>
      </c>
      <c r="J6" s="14">
        <v>8</v>
      </c>
      <c r="K6" s="14">
        <v>11</v>
      </c>
      <c r="L6" s="14">
        <v>9</v>
      </c>
      <c r="M6" s="14">
        <v>16</v>
      </c>
      <c r="N6" s="14">
        <v>17</v>
      </c>
      <c r="O6" s="14">
        <v>18</v>
      </c>
    </row>
    <row r="7" spans="1:15" x14ac:dyDescent="0.2">
      <c r="A7" s="16" t="s">
        <v>16</v>
      </c>
      <c r="B7" s="17">
        <v>5496</v>
      </c>
      <c r="C7" s="18">
        <v>29.228000000000002</v>
      </c>
      <c r="D7" s="19">
        <v>2</v>
      </c>
      <c r="E7" s="20">
        <f>'[1]КДН (2025)'!F7</f>
        <v>1168596.57</v>
      </c>
      <c r="F7" s="20">
        <f>ROUND(E7*1.3*1.063,2)</f>
        <v>1614883.6</v>
      </c>
      <c r="G7" s="21">
        <f>ROUND(F7/12*9+F7/12*1.074*3,2)</f>
        <v>1644758.95</v>
      </c>
      <c r="H7" s="21">
        <v>1</v>
      </c>
      <c r="I7" s="22">
        <v>3436.58</v>
      </c>
      <c r="J7" s="22">
        <f>ROUND(C7*I7,2)</f>
        <v>100444.36</v>
      </c>
      <c r="K7" s="22">
        <v>1</v>
      </c>
      <c r="L7" s="23">
        <f>J7+G7</f>
        <v>1745203.31</v>
      </c>
      <c r="M7" s="24">
        <v>2</v>
      </c>
      <c r="N7" s="22">
        <f>ROUND(G7*1.3*2,2)</f>
        <v>4276373.2699999996</v>
      </c>
      <c r="O7" s="22">
        <f t="shared" ref="O7:O33" si="0">J7+N7</f>
        <v>4376817.63</v>
      </c>
    </row>
    <row r="8" spans="1:15" x14ac:dyDescent="0.2">
      <c r="A8" s="16" t="s">
        <v>17</v>
      </c>
      <c r="B8" s="17">
        <v>64949</v>
      </c>
      <c r="C8" s="18">
        <v>356.73500000000001</v>
      </c>
      <c r="D8" s="19">
        <v>10</v>
      </c>
      <c r="E8" s="20">
        <f>'[1]КДН (2025)'!F8</f>
        <v>7579034.0199999996</v>
      </c>
      <c r="F8" s="20">
        <f t="shared" ref="F8:F33" si="1">ROUND(E8*1.3*1.063,2)</f>
        <v>10473467.109999999</v>
      </c>
      <c r="G8" s="21">
        <f t="shared" ref="G8:G33" si="2">ROUND(F8/12*9+F8/12*1.074*3,2)</f>
        <v>10667226.25</v>
      </c>
      <c r="H8" s="21">
        <v>1</v>
      </c>
      <c r="I8" s="22">
        <v>3436.58</v>
      </c>
      <c r="J8" s="22">
        <f t="shared" ref="J8:J33" si="3">ROUND(C8*I8,2)</f>
        <v>1225948.3700000001</v>
      </c>
      <c r="K8" s="22">
        <v>1</v>
      </c>
      <c r="L8" s="23">
        <f t="shared" ref="L8:L33" si="4">J8+G8</f>
        <v>11893174.620000001</v>
      </c>
      <c r="M8" s="24"/>
      <c r="N8" s="22"/>
      <c r="O8" s="22"/>
    </row>
    <row r="9" spans="1:15" x14ac:dyDescent="0.2">
      <c r="A9" s="16" t="s">
        <v>18</v>
      </c>
      <c r="B9" s="17">
        <v>13304</v>
      </c>
      <c r="C9" s="18">
        <v>74.197000000000003</v>
      </c>
      <c r="D9" s="19">
        <v>3</v>
      </c>
      <c r="E9" s="20">
        <f>'[1]КДН (2025)'!F9</f>
        <v>1851504.39</v>
      </c>
      <c r="F9" s="20">
        <f t="shared" si="1"/>
        <v>2558593.92</v>
      </c>
      <c r="G9" s="21">
        <f t="shared" si="2"/>
        <v>2605927.91</v>
      </c>
      <c r="H9" s="21">
        <v>1</v>
      </c>
      <c r="I9" s="22">
        <v>3436.58</v>
      </c>
      <c r="J9" s="22">
        <f t="shared" si="3"/>
        <v>254983.93</v>
      </c>
      <c r="K9" s="22">
        <v>1</v>
      </c>
      <c r="L9" s="23">
        <f t="shared" si="4"/>
        <v>2860911.8400000003</v>
      </c>
      <c r="M9" s="24">
        <v>3</v>
      </c>
      <c r="N9" s="22">
        <f>ROUND((G9/2)*1.3*3,2)</f>
        <v>5081559.42</v>
      </c>
      <c r="O9" s="22">
        <f t="shared" si="0"/>
        <v>5336543.3499999996</v>
      </c>
    </row>
    <row r="10" spans="1:15" x14ac:dyDescent="0.2">
      <c r="A10" s="25" t="s">
        <v>19</v>
      </c>
      <c r="B10" s="17">
        <v>6287</v>
      </c>
      <c r="C10" s="18">
        <v>29.933</v>
      </c>
      <c r="D10" s="19">
        <f>1+1</f>
        <v>2</v>
      </c>
      <c r="E10" s="20">
        <f>'[1]КДН (2025)'!F10</f>
        <v>1168596.5900000001</v>
      </c>
      <c r="F10" s="20">
        <f t="shared" si="1"/>
        <v>1614883.63</v>
      </c>
      <c r="G10" s="21">
        <f t="shared" si="2"/>
        <v>1644758.98</v>
      </c>
      <c r="H10" s="21">
        <v>1</v>
      </c>
      <c r="I10" s="22">
        <v>3436.58</v>
      </c>
      <c r="J10" s="22">
        <f t="shared" si="3"/>
        <v>102867.15</v>
      </c>
      <c r="K10" s="22">
        <v>1</v>
      </c>
      <c r="L10" s="23">
        <f t="shared" si="4"/>
        <v>1747626.13</v>
      </c>
      <c r="M10" s="19">
        <f>1+1</f>
        <v>2</v>
      </c>
      <c r="N10" s="22">
        <f>ROUND(G10*1.3,2)</f>
        <v>2138186.67</v>
      </c>
      <c r="O10" s="22">
        <f t="shared" si="0"/>
        <v>2241053.8199999998</v>
      </c>
    </row>
    <row r="11" spans="1:15" x14ac:dyDescent="0.2">
      <c r="A11" s="25" t="s">
        <v>20</v>
      </c>
      <c r="B11" s="17">
        <v>6320</v>
      </c>
      <c r="C11" s="18">
        <v>30.398</v>
      </c>
      <c r="D11" s="26">
        <v>2</v>
      </c>
      <c r="E11" s="20">
        <f>'[1]КДН (2025)'!F11</f>
        <v>1168596.57</v>
      </c>
      <c r="F11" s="20">
        <f t="shared" si="1"/>
        <v>1614883.6</v>
      </c>
      <c r="G11" s="21">
        <f t="shared" si="2"/>
        <v>1644758.95</v>
      </c>
      <c r="H11" s="21">
        <v>1</v>
      </c>
      <c r="I11" s="22">
        <v>3436.58</v>
      </c>
      <c r="J11" s="22">
        <f t="shared" si="3"/>
        <v>104465.16</v>
      </c>
      <c r="K11" s="22">
        <v>1</v>
      </c>
      <c r="L11" s="23">
        <f t="shared" si="4"/>
        <v>1749224.1099999999</v>
      </c>
      <c r="M11" s="26">
        <v>2</v>
      </c>
      <c r="N11" s="22">
        <f>ROUND(G11*1.3,2)+0.01</f>
        <v>2138186.65</v>
      </c>
      <c r="O11" s="22">
        <f t="shared" si="0"/>
        <v>2242651.81</v>
      </c>
    </row>
    <row r="12" spans="1:15" x14ac:dyDescent="0.2">
      <c r="A12" s="25" t="s">
        <v>21</v>
      </c>
      <c r="B12" s="17">
        <v>9440</v>
      </c>
      <c r="C12" s="18">
        <v>52.970999999999997</v>
      </c>
      <c r="D12" s="26">
        <v>2</v>
      </c>
      <c r="E12" s="20">
        <f>'[1]КДН (2025)'!F12</f>
        <v>1234336.28</v>
      </c>
      <c r="F12" s="20">
        <f t="shared" si="1"/>
        <v>1705729.31</v>
      </c>
      <c r="G12" s="21">
        <f t="shared" si="2"/>
        <v>1737285.3</v>
      </c>
      <c r="H12" s="21">
        <v>1</v>
      </c>
      <c r="I12" s="22">
        <v>3436.58</v>
      </c>
      <c r="J12" s="22">
        <f t="shared" si="3"/>
        <v>182039.08</v>
      </c>
      <c r="K12" s="22">
        <v>1</v>
      </c>
      <c r="L12" s="23">
        <f t="shared" si="4"/>
        <v>1919324.3800000001</v>
      </c>
      <c r="M12" s="26">
        <v>2</v>
      </c>
      <c r="N12" s="22">
        <f>ROUND(G12*1.3,2)</f>
        <v>2258470.89</v>
      </c>
      <c r="O12" s="22">
        <f t="shared" si="0"/>
        <v>2440509.9700000002</v>
      </c>
    </row>
    <row r="13" spans="1:15" x14ac:dyDescent="0.2">
      <c r="A13" s="27" t="s">
        <v>22</v>
      </c>
      <c r="B13" s="17">
        <v>524</v>
      </c>
      <c r="C13" s="18">
        <v>3.8759999999999999</v>
      </c>
      <c r="D13" s="26">
        <v>1</v>
      </c>
      <c r="E13" s="20">
        <f>'[1]КДН (2025)'!F13</f>
        <v>511363.2</v>
      </c>
      <c r="F13" s="20">
        <f t="shared" si="1"/>
        <v>706652.81</v>
      </c>
      <c r="G13" s="21">
        <f t="shared" si="2"/>
        <v>719725.89</v>
      </c>
      <c r="H13" s="21">
        <v>1</v>
      </c>
      <c r="I13" s="22">
        <v>3436.58</v>
      </c>
      <c r="J13" s="22">
        <f t="shared" si="3"/>
        <v>13320.18</v>
      </c>
      <c r="K13" s="22">
        <v>1</v>
      </c>
      <c r="L13" s="23">
        <f t="shared" si="4"/>
        <v>733046.07000000007</v>
      </c>
      <c r="M13" s="26"/>
      <c r="N13" s="22"/>
      <c r="O13" s="22"/>
    </row>
    <row r="14" spans="1:15" x14ac:dyDescent="0.2">
      <c r="A14" s="25" t="s">
        <v>23</v>
      </c>
      <c r="B14" s="17">
        <v>2533</v>
      </c>
      <c r="C14" s="18">
        <v>15.436999999999999</v>
      </c>
      <c r="D14" s="26">
        <v>1</v>
      </c>
      <c r="E14" s="20">
        <f>'[1]КДН (2025)'!F14</f>
        <v>536710.59</v>
      </c>
      <c r="F14" s="20">
        <f t="shared" si="1"/>
        <v>741680.36</v>
      </c>
      <c r="G14" s="21">
        <f t="shared" si="2"/>
        <v>755401.45</v>
      </c>
      <c r="H14" s="21">
        <v>1</v>
      </c>
      <c r="I14" s="22">
        <v>3436.58</v>
      </c>
      <c r="J14" s="22">
        <f t="shared" si="3"/>
        <v>53050.49</v>
      </c>
      <c r="K14" s="22">
        <v>1</v>
      </c>
      <c r="L14" s="23">
        <f t="shared" si="4"/>
        <v>808451.94</v>
      </c>
      <c r="M14" s="26">
        <v>1</v>
      </c>
      <c r="N14" s="22">
        <f>ROUND(G14*1.3,2)</f>
        <v>982021.89</v>
      </c>
      <c r="O14" s="22">
        <f t="shared" si="0"/>
        <v>1035072.38</v>
      </c>
    </row>
    <row r="15" spans="1:15" x14ac:dyDescent="0.2">
      <c r="A15" s="25" t="s">
        <v>24</v>
      </c>
      <c r="B15" s="17">
        <v>7582</v>
      </c>
      <c r="C15" s="18">
        <v>40.558</v>
      </c>
      <c r="D15" s="26">
        <v>2</v>
      </c>
      <c r="E15" s="20">
        <f>'[1]КДН (2025)'!F15</f>
        <v>1146356.29</v>
      </c>
      <c r="F15" s="20">
        <f>ROUND(E15*1.3*1.063,2)</f>
        <v>1584149.76</v>
      </c>
      <c r="G15" s="21">
        <f>ROUND(F15/12*9+F15/12*1.074*3,2)</f>
        <v>1613456.53</v>
      </c>
      <c r="H15" s="21">
        <v>1</v>
      </c>
      <c r="I15" s="22">
        <v>3436.58</v>
      </c>
      <c r="J15" s="22">
        <f>ROUND(C15*I15,2)</f>
        <v>139380.81</v>
      </c>
      <c r="K15" s="22">
        <v>1</v>
      </c>
      <c r="L15" s="23">
        <f>J15+G15</f>
        <v>1752837.34</v>
      </c>
      <c r="M15" s="26"/>
      <c r="N15" s="22"/>
      <c r="O15" s="22"/>
    </row>
    <row r="16" spans="1:15" x14ac:dyDescent="0.2">
      <c r="A16" s="25" t="s">
        <v>25</v>
      </c>
      <c r="B16" s="17">
        <v>1409</v>
      </c>
      <c r="C16" s="18">
        <v>8.3290000000000006</v>
      </c>
      <c r="D16" s="26">
        <v>1</v>
      </c>
      <c r="E16" s="20">
        <f>'[1]КДН (2025)'!F16</f>
        <v>529515.21</v>
      </c>
      <c r="F16" s="20">
        <f>ROUND(E16*1.3*1.063,2)</f>
        <v>731737.07</v>
      </c>
      <c r="G16" s="21">
        <f>ROUND(F16/12*9+F16/12*1.074*3,2)</f>
        <v>745274.21</v>
      </c>
      <c r="H16" s="21">
        <v>1</v>
      </c>
      <c r="I16" s="22">
        <v>3436.58</v>
      </c>
      <c r="J16" s="22">
        <f>ROUND(C16*I16,2)</f>
        <v>28623.27</v>
      </c>
      <c r="K16" s="22">
        <v>1</v>
      </c>
      <c r="L16" s="23">
        <f>J16+G16</f>
        <v>773897.48</v>
      </c>
      <c r="M16" s="26"/>
      <c r="N16" s="22"/>
      <c r="O16" s="22"/>
    </row>
    <row r="17" spans="1:15" x14ac:dyDescent="0.2">
      <c r="A17" s="25" t="s">
        <v>26</v>
      </c>
      <c r="B17" s="17">
        <v>1982</v>
      </c>
      <c r="C17" s="18">
        <v>11.756</v>
      </c>
      <c r="D17" s="26">
        <v>1</v>
      </c>
      <c r="E17" s="20">
        <f>'[1]КДН (2025)'!F17</f>
        <v>529515.21</v>
      </c>
      <c r="F17" s="20">
        <f t="shared" si="1"/>
        <v>731737.07</v>
      </c>
      <c r="G17" s="21">
        <f t="shared" si="2"/>
        <v>745274.21</v>
      </c>
      <c r="H17" s="21">
        <v>1</v>
      </c>
      <c r="I17" s="22">
        <v>3436.58</v>
      </c>
      <c r="J17" s="22">
        <f t="shared" si="3"/>
        <v>40400.43</v>
      </c>
      <c r="K17" s="22">
        <v>1</v>
      </c>
      <c r="L17" s="23">
        <f t="shared" si="4"/>
        <v>785674.64</v>
      </c>
      <c r="M17" s="26">
        <v>1</v>
      </c>
      <c r="N17" s="22">
        <f>ROUND(G17*1.3,2)+0.01</f>
        <v>968856.48</v>
      </c>
      <c r="O17" s="22">
        <f t="shared" si="0"/>
        <v>1009256.91</v>
      </c>
    </row>
    <row r="18" spans="1:15" x14ac:dyDescent="0.2">
      <c r="A18" s="25" t="s">
        <v>27</v>
      </c>
      <c r="B18" s="17">
        <v>2028</v>
      </c>
      <c r="C18" s="18">
        <v>11.893000000000001</v>
      </c>
      <c r="D18" s="26">
        <v>1</v>
      </c>
      <c r="E18" s="20">
        <f>'[1]КДН (2025)'!F18</f>
        <v>529515.21</v>
      </c>
      <c r="F18" s="20">
        <f t="shared" si="1"/>
        <v>731737.07</v>
      </c>
      <c r="G18" s="21">
        <f t="shared" si="2"/>
        <v>745274.21</v>
      </c>
      <c r="H18" s="21">
        <v>1</v>
      </c>
      <c r="I18" s="22">
        <v>3436.58</v>
      </c>
      <c r="J18" s="22">
        <f t="shared" si="3"/>
        <v>40871.25</v>
      </c>
      <c r="K18" s="22">
        <v>1</v>
      </c>
      <c r="L18" s="23">
        <f t="shared" si="4"/>
        <v>786145.46</v>
      </c>
      <c r="M18" s="26">
        <v>1</v>
      </c>
      <c r="N18" s="22">
        <f>ROUND(G18*1.3,2)+0.01</f>
        <v>968856.48</v>
      </c>
      <c r="O18" s="22">
        <f t="shared" si="0"/>
        <v>1009727.73</v>
      </c>
    </row>
    <row r="19" spans="1:15" x14ac:dyDescent="0.2">
      <c r="A19" s="25" t="s">
        <v>28</v>
      </c>
      <c r="B19" s="17">
        <v>1142</v>
      </c>
      <c r="C19" s="18">
        <v>7.3490000000000002</v>
      </c>
      <c r="D19" s="26">
        <v>1</v>
      </c>
      <c r="E19" s="20">
        <f>'[1]КДН (2025)'!F19</f>
        <v>529515.21</v>
      </c>
      <c r="F19" s="20">
        <f t="shared" si="1"/>
        <v>731737.07</v>
      </c>
      <c r="G19" s="21">
        <f t="shared" si="2"/>
        <v>745274.21</v>
      </c>
      <c r="H19" s="21">
        <v>1</v>
      </c>
      <c r="I19" s="22">
        <v>3436.58</v>
      </c>
      <c r="J19" s="22">
        <f t="shared" si="3"/>
        <v>25255.43</v>
      </c>
      <c r="K19" s="22">
        <v>1</v>
      </c>
      <c r="L19" s="23">
        <f t="shared" si="4"/>
        <v>770529.64</v>
      </c>
      <c r="M19" s="26">
        <v>1</v>
      </c>
      <c r="N19" s="22">
        <f>ROUND(G19*1.3,2)+0.01</f>
        <v>968856.48</v>
      </c>
      <c r="O19" s="22">
        <f t="shared" si="0"/>
        <v>994111.91</v>
      </c>
    </row>
    <row r="20" spans="1:15" x14ac:dyDescent="0.2">
      <c r="A20" s="25" t="s">
        <v>29</v>
      </c>
      <c r="B20" s="17">
        <v>2700</v>
      </c>
      <c r="C20" s="18">
        <v>17.088000000000001</v>
      </c>
      <c r="D20" s="26">
        <v>1</v>
      </c>
      <c r="E20" s="20">
        <f>'[1]КДН (2025)'!F20</f>
        <v>536710.59</v>
      </c>
      <c r="F20" s="20">
        <f t="shared" si="1"/>
        <v>741680.36</v>
      </c>
      <c r="G20" s="21">
        <f t="shared" si="2"/>
        <v>755401.45</v>
      </c>
      <c r="H20" s="21">
        <v>1</v>
      </c>
      <c r="I20" s="22">
        <v>3436.58</v>
      </c>
      <c r="J20" s="22">
        <f t="shared" si="3"/>
        <v>58724.28</v>
      </c>
      <c r="K20" s="22">
        <v>1</v>
      </c>
      <c r="L20" s="23">
        <f t="shared" si="4"/>
        <v>814125.73</v>
      </c>
      <c r="M20" s="26">
        <v>1</v>
      </c>
      <c r="N20" s="22">
        <f>ROUND(G20*1.3,2)</f>
        <v>982021.89</v>
      </c>
      <c r="O20" s="22">
        <f t="shared" si="0"/>
        <v>1040746.17</v>
      </c>
    </row>
    <row r="21" spans="1:15" x14ac:dyDescent="0.2">
      <c r="A21" s="25" t="s">
        <v>30</v>
      </c>
      <c r="B21" s="17">
        <v>2924</v>
      </c>
      <c r="C21" s="18">
        <v>19.431000000000001</v>
      </c>
      <c r="D21" s="26">
        <v>1</v>
      </c>
      <c r="E21" s="20">
        <f>'[1]КДН (2025)'!F21</f>
        <v>536710.59</v>
      </c>
      <c r="F21" s="20">
        <f t="shared" si="1"/>
        <v>741680.36</v>
      </c>
      <c r="G21" s="21">
        <f t="shared" si="2"/>
        <v>755401.45</v>
      </c>
      <c r="H21" s="21">
        <v>1</v>
      </c>
      <c r="I21" s="22">
        <v>3436.58</v>
      </c>
      <c r="J21" s="22">
        <f t="shared" si="3"/>
        <v>66776.19</v>
      </c>
      <c r="K21" s="22">
        <v>1</v>
      </c>
      <c r="L21" s="23">
        <f t="shared" si="4"/>
        <v>822177.6399999999</v>
      </c>
      <c r="M21" s="26">
        <v>1</v>
      </c>
      <c r="N21" s="22">
        <f>ROUND(G21*1.3,2)</f>
        <v>982021.89</v>
      </c>
      <c r="O21" s="22">
        <f t="shared" si="0"/>
        <v>1048798.08</v>
      </c>
    </row>
    <row r="22" spans="1:15" x14ac:dyDescent="0.2">
      <c r="A22" s="25" t="s">
        <v>31</v>
      </c>
      <c r="B22" s="17">
        <v>2892</v>
      </c>
      <c r="C22" s="18">
        <v>14.596</v>
      </c>
      <c r="D22" s="26">
        <v>1</v>
      </c>
      <c r="E22" s="20">
        <f>'[1]КДН (2025)'!F22</f>
        <v>529515.21</v>
      </c>
      <c r="F22" s="20">
        <f t="shared" si="1"/>
        <v>731737.07</v>
      </c>
      <c r="G22" s="21">
        <f t="shared" si="2"/>
        <v>745274.21</v>
      </c>
      <c r="H22" s="21">
        <v>1</v>
      </c>
      <c r="I22" s="22">
        <v>3436.58</v>
      </c>
      <c r="J22" s="22">
        <f t="shared" si="3"/>
        <v>50160.32</v>
      </c>
      <c r="K22" s="22">
        <v>1</v>
      </c>
      <c r="L22" s="23">
        <f t="shared" si="4"/>
        <v>795434.52999999991</v>
      </c>
      <c r="M22" s="26">
        <v>1</v>
      </c>
      <c r="N22" s="22">
        <f>ROUND(G22*1.3,2)+0.01</f>
        <v>968856.48</v>
      </c>
      <c r="O22" s="22">
        <f t="shared" si="0"/>
        <v>1019016.7999999999</v>
      </c>
    </row>
    <row r="23" spans="1:15" x14ac:dyDescent="0.2">
      <c r="A23" s="25" t="s">
        <v>32</v>
      </c>
      <c r="B23" s="17">
        <v>888</v>
      </c>
      <c r="C23" s="18">
        <v>7.274</v>
      </c>
      <c r="D23" s="26">
        <v>1</v>
      </c>
      <c r="E23" s="20">
        <f>'[1]КДН (2025)'!F23</f>
        <v>511363.2</v>
      </c>
      <c r="F23" s="20">
        <f t="shared" si="1"/>
        <v>706652.81</v>
      </c>
      <c r="G23" s="21">
        <f t="shared" si="2"/>
        <v>719725.89</v>
      </c>
      <c r="H23" s="21">
        <v>1</v>
      </c>
      <c r="I23" s="22">
        <v>3436.58</v>
      </c>
      <c r="J23" s="22">
        <f t="shared" si="3"/>
        <v>24997.68</v>
      </c>
      <c r="K23" s="22">
        <v>1</v>
      </c>
      <c r="L23" s="23">
        <f t="shared" si="4"/>
        <v>744723.57000000007</v>
      </c>
      <c r="M23" s="26">
        <v>1</v>
      </c>
      <c r="N23" s="22">
        <f>ROUND(G23*1.3,2)</f>
        <v>935643.66</v>
      </c>
      <c r="O23" s="22">
        <f t="shared" si="0"/>
        <v>960641.34000000008</v>
      </c>
    </row>
    <row r="24" spans="1:15" x14ac:dyDescent="0.2">
      <c r="A24" s="25" t="s">
        <v>33</v>
      </c>
      <c r="B24" s="17">
        <v>696</v>
      </c>
      <c r="C24" s="18">
        <v>4.6589999999999998</v>
      </c>
      <c r="D24" s="26">
        <v>1</v>
      </c>
      <c r="E24" s="20">
        <f>'[1]КДН (2025)'!F24</f>
        <v>511363.2</v>
      </c>
      <c r="F24" s="20">
        <f t="shared" si="1"/>
        <v>706652.81</v>
      </c>
      <c r="G24" s="21">
        <f t="shared" si="2"/>
        <v>719725.89</v>
      </c>
      <c r="H24" s="21">
        <v>1</v>
      </c>
      <c r="I24" s="22">
        <v>3436.58</v>
      </c>
      <c r="J24" s="22">
        <f t="shared" si="3"/>
        <v>16011.03</v>
      </c>
      <c r="K24" s="22">
        <v>1</v>
      </c>
      <c r="L24" s="23">
        <f t="shared" si="4"/>
        <v>735736.92</v>
      </c>
      <c r="M24" s="26">
        <v>1</v>
      </c>
      <c r="N24" s="22">
        <f>ROUND(G24*1.3,2)</f>
        <v>935643.66</v>
      </c>
      <c r="O24" s="22">
        <f t="shared" si="0"/>
        <v>951654.69000000006</v>
      </c>
    </row>
    <row r="25" spans="1:15" x14ac:dyDescent="0.2">
      <c r="A25" s="25" t="s">
        <v>34</v>
      </c>
      <c r="B25" s="17">
        <v>4153</v>
      </c>
      <c r="C25" s="18">
        <v>21.286000000000001</v>
      </c>
      <c r="D25" s="26">
        <v>1</v>
      </c>
      <c r="E25" s="20">
        <f>'[1]КДН (2025)'!F25</f>
        <v>536710.59</v>
      </c>
      <c r="F25" s="20">
        <f t="shared" si="1"/>
        <v>741680.36</v>
      </c>
      <c r="G25" s="21">
        <f t="shared" si="2"/>
        <v>755401.45</v>
      </c>
      <c r="H25" s="21">
        <v>1</v>
      </c>
      <c r="I25" s="22">
        <v>3436.58</v>
      </c>
      <c r="J25" s="22">
        <f t="shared" si="3"/>
        <v>73151.039999999994</v>
      </c>
      <c r="K25" s="22">
        <v>1</v>
      </c>
      <c r="L25" s="23">
        <f t="shared" si="4"/>
        <v>828552.49</v>
      </c>
      <c r="M25" s="26">
        <v>1</v>
      </c>
      <c r="N25" s="22">
        <f>ROUND(G25*1.3,2)</f>
        <v>982021.89</v>
      </c>
      <c r="O25" s="22">
        <f t="shared" si="0"/>
        <v>1055172.93</v>
      </c>
    </row>
    <row r="26" spans="1:15" x14ac:dyDescent="0.2">
      <c r="A26" s="25" t="s">
        <v>35</v>
      </c>
      <c r="B26" s="17">
        <v>1535</v>
      </c>
      <c r="C26" s="18">
        <v>10.362</v>
      </c>
      <c r="D26" s="26">
        <v>1</v>
      </c>
      <c r="E26" s="20">
        <f>'[1]КДН (2025)'!F26</f>
        <v>529515.21</v>
      </c>
      <c r="F26" s="20">
        <f t="shared" si="1"/>
        <v>731737.07</v>
      </c>
      <c r="G26" s="21">
        <f t="shared" si="2"/>
        <v>745274.21</v>
      </c>
      <c r="H26" s="21">
        <v>1</v>
      </c>
      <c r="I26" s="22">
        <v>3436.58</v>
      </c>
      <c r="J26" s="22">
        <f t="shared" si="3"/>
        <v>35609.839999999997</v>
      </c>
      <c r="K26" s="22">
        <v>1</v>
      </c>
      <c r="L26" s="23">
        <f t="shared" si="4"/>
        <v>780884.04999999993</v>
      </c>
      <c r="M26" s="26">
        <v>1</v>
      </c>
      <c r="N26" s="22">
        <f>ROUND(G26*1.3,2)+0.01</f>
        <v>968856.48</v>
      </c>
      <c r="O26" s="22">
        <f t="shared" si="0"/>
        <v>1004466.32</v>
      </c>
    </row>
    <row r="27" spans="1:15" x14ac:dyDescent="0.2">
      <c r="A27" s="25" t="s">
        <v>36</v>
      </c>
      <c r="B27" s="17">
        <v>5929</v>
      </c>
      <c r="C27" s="18">
        <v>29.699000000000002</v>
      </c>
      <c r="D27" s="26">
        <v>2</v>
      </c>
      <c r="E27" s="20">
        <f>'[1]КДН (2025)'!F27</f>
        <v>1146356.29</v>
      </c>
      <c r="F27" s="20">
        <f t="shared" si="1"/>
        <v>1584149.76</v>
      </c>
      <c r="G27" s="21">
        <f t="shared" si="2"/>
        <v>1613456.53</v>
      </c>
      <c r="H27" s="21">
        <v>1</v>
      </c>
      <c r="I27" s="22">
        <v>3436.58</v>
      </c>
      <c r="J27" s="22">
        <f t="shared" si="3"/>
        <v>102062.99</v>
      </c>
      <c r="K27" s="22">
        <v>1</v>
      </c>
      <c r="L27" s="23">
        <f t="shared" si="4"/>
        <v>1715519.52</v>
      </c>
      <c r="M27" s="26">
        <v>2</v>
      </c>
      <c r="N27" s="22">
        <f>ROUND(G27*1.3,2)+0.01</f>
        <v>2097493.5</v>
      </c>
      <c r="O27" s="22">
        <f t="shared" si="0"/>
        <v>2199556.4900000002</v>
      </c>
    </row>
    <row r="28" spans="1:15" x14ac:dyDescent="0.2">
      <c r="A28" s="25" t="s">
        <v>37</v>
      </c>
      <c r="B28" s="17">
        <v>1546</v>
      </c>
      <c r="C28" s="18">
        <v>9.5150000000000006</v>
      </c>
      <c r="D28" s="26">
        <v>1</v>
      </c>
      <c r="E28" s="20">
        <f>'[1]КДН (2025)'!F28</f>
        <v>529515.21</v>
      </c>
      <c r="F28" s="20">
        <f t="shared" si="1"/>
        <v>731737.07</v>
      </c>
      <c r="G28" s="21">
        <f t="shared" si="2"/>
        <v>745274.21</v>
      </c>
      <c r="H28" s="21">
        <v>1</v>
      </c>
      <c r="I28" s="22">
        <v>3436.58</v>
      </c>
      <c r="J28" s="22">
        <f t="shared" si="3"/>
        <v>32699.06</v>
      </c>
      <c r="K28" s="22">
        <v>1</v>
      </c>
      <c r="L28" s="23">
        <f t="shared" si="4"/>
        <v>777973.27</v>
      </c>
      <c r="M28" s="26">
        <v>1</v>
      </c>
      <c r="N28" s="22">
        <f>ROUND(G28*1.3,2)+0.01</f>
        <v>968856.48</v>
      </c>
      <c r="O28" s="22">
        <f t="shared" si="0"/>
        <v>1001555.54</v>
      </c>
    </row>
    <row r="29" spans="1:15" x14ac:dyDescent="0.2">
      <c r="A29" s="25" t="s">
        <v>38</v>
      </c>
      <c r="B29" s="17">
        <v>1768</v>
      </c>
      <c r="C29" s="18">
        <v>9.7490000000000006</v>
      </c>
      <c r="D29" s="26">
        <v>1</v>
      </c>
      <c r="E29" s="20">
        <f>'[1]КДН (2025)'!F29</f>
        <v>529515.21</v>
      </c>
      <c r="F29" s="20">
        <f t="shared" si="1"/>
        <v>731737.07</v>
      </c>
      <c r="G29" s="21">
        <f t="shared" si="2"/>
        <v>745274.21</v>
      </c>
      <c r="H29" s="21">
        <v>1</v>
      </c>
      <c r="I29" s="22">
        <v>3436.58</v>
      </c>
      <c r="J29" s="22">
        <f t="shared" si="3"/>
        <v>33503.22</v>
      </c>
      <c r="K29" s="22">
        <v>1</v>
      </c>
      <c r="L29" s="23">
        <f t="shared" si="4"/>
        <v>778777.42999999993</v>
      </c>
      <c r="M29" s="26">
        <v>1</v>
      </c>
      <c r="N29" s="22">
        <f>ROUND(G29*1.3,2)+0.01</f>
        <v>968856.48</v>
      </c>
      <c r="O29" s="22">
        <f t="shared" si="0"/>
        <v>1002359.7</v>
      </c>
    </row>
    <row r="30" spans="1:15" x14ac:dyDescent="0.2">
      <c r="A30" s="25" t="s">
        <v>39</v>
      </c>
      <c r="B30" s="17">
        <v>6420</v>
      </c>
      <c r="C30" s="18">
        <v>33.194000000000003</v>
      </c>
      <c r="D30" s="26">
        <v>2</v>
      </c>
      <c r="E30" s="20">
        <f>'[1]КДН (2025)'!F30</f>
        <v>1146356.29</v>
      </c>
      <c r="F30" s="20">
        <f t="shared" si="1"/>
        <v>1584149.76</v>
      </c>
      <c r="G30" s="21">
        <f t="shared" si="2"/>
        <v>1613456.53</v>
      </c>
      <c r="H30" s="21">
        <v>1</v>
      </c>
      <c r="I30" s="22">
        <v>3436.58</v>
      </c>
      <c r="J30" s="22">
        <f t="shared" si="3"/>
        <v>114073.84</v>
      </c>
      <c r="K30" s="22">
        <v>1</v>
      </c>
      <c r="L30" s="23">
        <f t="shared" si="4"/>
        <v>1727530.37</v>
      </c>
      <c r="M30" s="26">
        <v>2</v>
      </c>
      <c r="N30" s="22">
        <f>ROUND(G30*1.3,2)+0.01</f>
        <v>2097493.5</v>
      </c>
      <c r="O30" s="22">
        <f t="shared" si="0"/>
        <v>2211567.34</v>
      </c>
    </row>
    <row r="31" spans="1:15" x14ac:dyDescent="0.2">
      <c r="A31" s="25" t="s">
        <v>40</v>
      </c>
      <c r="B31" s="17">
        <v>3462</v>
      </c>
      <c r="C31" s="18">
        <v>18.93</v>
      </c>
      <c r="D31" s="26">
        <v>1</v>
      </c>
      <c r="E31" s="20">
        <f>'[1]КДН (2025)'!F31</f>
        <v>536710.59</v>
      </c>
      <c r="F31" s="20">
        <f t="shared" si="1"/>
        <v>741680.36</v>
      </c>
      <c r="G31" s="21">
        <f t="shared" si="2"/>
        <v>755401.45</v>
      </c>
      <c r="H31" s="21">
        <v>1</v>
      </c>
      <c r="I31" s="22">
        <v>3436.58</v>
      </c>
      <c r="J31" s="22">
        <f t="shared" si="3"/>
        <v>65054.46</v>
      </c>
      <c r="K31" s="22">
        <v>1</v>
      </c>
      <c r="L31" s="23">
        <f t="shared" si="4"/>
        <v>820455.90999999992</v>
      </c>
      <c r="M31" s="26">
        <v>1</v>
      </c>
      <c r="N31" s="22">
        <f>ROUND(G31*1.3,2)</f>
        <v>982021.89</v>
      </c>
      <c r="O31" s="22">
        <f t="shared" si="0"/>
        <v>1047076.35</v>
      </c>
    </row>
    <row r="32" spans="1:15" x14ac:dyDescent="0.2">
      <c r="A32" s="25" t="s">
        <v>41</v>
      </c>
      <c r="B32" s="17">
        <v>3272</v>
      </c>
      <c r="C32" s="18">
        <v>18.832000000000001</v>
      </c>
      <c r="D32" s="26">
        <v>1</v>
      </c>
      <c r="E32" s="20">
        <f>'[1]КДН (2025)'!F32</f>
        <v>536710.59</v>
      </c>
      <c r="F32" s="20">
        <f t="shared" si="1"/>
        <v>741680.36</v>
      </c>
      <c r="G32" s="21">
        <f t="shared" si="2"/>
        <v>755401.45</v>
      </c>
      <c r="H32" s="21">
        <v>1</v>
      </c>
      <c r="I32" s="22">
        <v>3436.58</v>
      </c>
      <c r="J32" s="22">
        <f t="shared" si="3"/>
        <v>64717.67</v>
      </c>
      <c r="K32" s="22">
        <v>1</v>
      </c>
      <c r="L32" s="23">
        <f t="shared" si="4"/>
        <v>820119.12</v>
      </c>
      <c r="M32" s="26">
        <v>1</v>
      </c>
      <c r="N32" s="22">
        <f>ROUND(G32*1.3,2)</f>
        <v>982021.89</v>
      </c>
      <c r="O32" s="22">
        <f t="shared" si="0"/>
        <v>1046739.56</v>
      </c>
    </row>
    <row r="33" spans="1:15" x14ac:dyDescent="0.2">
      <c r="A33" s="25" t="s">
        <v>42</v>
      </c>
      <c r="B33" s="17">
        <v>1641</v>
      </c>
      <c r="C33" s="18">
        <v>11.215</v>
      </c>
      <c r="D33" s="26">
        <v>1</v>
      </c>
      <c r="E33" s="20">
        <f>'[1]КДН (2025)'!F33</f>
        <v>529515.21</v>
      </c>
      <c r="F33" s="20">
        <f t="shared" si="1"/>
        <v>731737.07</v>
      </c>
      <c r="G33" s="21">
        <f t="shared" si="2"/>
        <v>745274.21</v>
      </c>
      <c r="H33" s="21">
        <v>1</v>
      </c>
      <c r="I33" s="22">
        <v>3436.58</v>
      </c>
      <c r="J33" s="22">
        <f t="shared" si="3"/>
        <v>38541.24</v>
      </c>
      <c r="K33" s="22">
        <v>1</v>
      </c>
      <c r="L33" s="23">
        <f t="shared" si="4"/>
        <v>783815.45</v>
      </c>
      <c r="M33" s="26">
        <v>1</v>
      </c>
      <c r="N33" s="22">
        <f>ROUND(G33*1.3,2)+0.01</f>
        <v>968856.48</v>
      </c>
      <c r="O33" s="22">
        <f t="shared" si="0"/>
        <v>1007397.72</v>
      </c>
    </row>
    <row r="34" spans="1:15" s="36" customFormat="1" x14ac:dyDescent="0.2">
      <c r="A34" s="28" t="s">
        <v>43</v>
      </c>
      <c r="B34" s="29">
        <f t="shared" ref="B34:G34" si="5">SUM(B7:B33)</f>
        <v>162822</v>
      </c>
      <c r="C34" s="30">
        <f t="shared" si="5"/>
        <v>898.48999999999978</v>
      </c>
      <c r="D34" s="31">
        <f t="shared" si="5"/>
        <v>45</v>
      </c>
      <c r="E34" s="32">
        <f>SUM(E7:E33)</f>
        <v>27129723.320000004</v>
      </c>
      <c r="F34" s="32">
        <f t="shared" si="5"/>
        <v>37490564.669999994</v>
      </c>
      <c r="G34" s="32">
        <f t="shared" si="5"/>
        <v>38184140.190000013</v>
      </c>
      <c r="H34" s="33"/>
      <c r="I34" s="23"/>
      <c r="J34" s="32">
        <f>SUM(J7:J33)</f>
        <v>3087732.77</v>
      </c>
      <c r="K34" s="34"/>
      <c r="L34" s="32">
        <f>SUM(L7:L33)</f>
        <v>41271872.960000008</v>
      </c>
      <c r="M34" s="31">
        <f>SUM(M7:M33)</f>
        <v>31</v>
      </c>
      <c r="N34" s="35">
        <f>SUM(N7:N33)</f>
        <v>35602034.399999999</v>
      </c>
      <c r="O34" s="35">
        <f>SUM(O7:O33)</f>
        <v>37282494.540000007</v>
      </c>
    </row>
    <row r="35" spans="1:15" ht="12" customHeight="1" x14ac:dyDescent="0.2">
      <c r="A35" s="37"/>
      <c r="B35" s="38"/>
      <c r="C35" s="37"/>
      <c r="D35" s="37"/>
      <c r="E35" s="37"/>
      <c r="F35" s="39"/>
      <c r="G35" s="39"/>
      <c r="H35" s="40"/>
      <c r="I35" s="40"/>
      <c r="J35" s="40"/>
      <c r="K35" s="40"/>
      <c r="L35" s="2"/>
    </row>
    <row r="36" spans="1:15" s="41" customFormat="1" ht="85.5" hidden="1" customHeight="1" outlineLevel="1" x14ac:dyDescent="0.2">
      <c r="B36" s="42" t="s">
        <v>44</v>
      </c>
      <c r="C36" s="42"/>
      <c r="D36" s="43" t="s">
        <v>45</v>
      </c>
      <c r="E36" s="43"/>
      <c r="F36" s="44"/>
      <c r="G36" s="44"/>
      <c r="H36" s="44"/>
      <c r="I36" s="44" t="s">
        <v>46</v>
      </c>
      <c r="J36" s="44"/>
      <c r="K36" s="44"/>
      <c r="L36" s="44"/>
      <c r="O36" s="45"/>
    </row>
    <row r="37" spans="1:15" s="46" customFormat="1" collapsed="1" x14ac:dyDescent="0.2">
      <c r="F37" s="47"/>
      <c r="G37" s="47"/>
      <c r="H37" s="47"/>
      <c r="I37" s="47"/>
      <c r="J37" s="47"/>
      <c r="K37" s="47"/>
      <c r="L37" s="47"/>
    </row>
    <row r="38" spans="1:15" s="46" customFormat="1" x14ac:dyDescent="0.2">
      <c r="F38" s="47"/>
      <c r="G38" s="47"/>
      <c r="H38" s="47"/>
      <c r="I38" s="47"/>
      <c r="K38" s="47"/>
    </row>
    <row r="39" spans="1:15" s="46" customFormat="1" x14ac:dyDescent="0.2">
      <c r="F39" s="47"/>
      <c r="G39" s="47"/>
      <c r="H39" s="47"/>
      <c r="I39" s="47"/>
      <c r="K39" s="47"/>
    </row>
  </sheetData>
  <mergeCells count="3">
    <mergeCell ref="K1:L1"/>
    <mergeCell ref="A3:O3"/>
    <mergeCell ref="B36:C36"/>
  </mergeCells>
  <pageMargins left="0.2" right="0.2" top="0.49" bottom="0.75" header="0.3" footer="0.3"/>
  <pageSetup paperSize="9" scale="8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zoomScale="90" zoomScaleNormal="90" workbookViewId="0">
      <selection activeCell="S11" sqref="S11"/>
    </sheetView>
  </sheetViews>
  <sheetFormatPr defaultRowHeight="12.75" outlineLevelRow="1" outlineLevelCol="1" x14ac:dyDescent="0.2"/>
  <cols>
    <col min="1" max="1" width="35.85546875" style="1" customWidth="1"/>
    <col min="2" max="2" width="16.7109375" style="1" customWidth="1"/>
    <col min="3" max="3" width="14.28515625" style="1" customWidth="1"/>
    <col min="4" max="4" width="18.7109375" style="1" bestFit="1" customWidth="1"/>
    <col min="5" max="5" width="23.42578125" style="1" hidden="1" customWidth="1" outlineLevel="1"/>
    <col min="6" max="6" width="23.28515625" style="2" customWidth="1" collapsed="1"/>
    <col min="7" max="7" width="23.28515625" style="2" customWidth="1"/>
    <col min="8" max="8" width="19.7109375" style="2" hidden="1" customWidth="1"/>
    <col min="9" max="9" width="13.42578125" style="2" customWidth="1"/>
    <col min="10" max="10" width="13.5703125" style="1" customWidth="1"/>
    <col min="11" max="11" width="14.140625" style="2" hidden="1" customWidth="1"/>
    <col min="12" max="12" width="16.7109375" style="1" customWidth="1"/>
    <col min="13" max="13" width="13.7109375" style="1" hidden="1" customWidth="1" outlineLevel="1"/>
    <col min="14" max="14" width="20.42578125" style="1" hidden="1" customWidth="1" outlineLevel="1"/>
    <col min="15" max="15" width="16.140625" style="1" hidden="1" customWidth="1" outlineLevel="1"/>
    <col min="16" max="16" width="9.140625" style="1" collapsed="1"/>
    <col min="17" max="16384" width="9.140625" style="1"/>
  </cols>
  <sheetData>
    <row r="1" spans="1:15" x14ac:dyDescent="0.2">
      <c r="K1" s="3" t="s">
        <v>47</v>
      </c>
      <c r="L1" s="3"/>
    </row>
    <row r="3" spans="1:15" ht="35.25" customHeight="1" x14ac:dyDescent="0.2">
      <c r="A3" s="4" t="s">
        <v>48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</row>
    <row r="4" spans="1:15" ht="15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6"/>
    </row>
    <row r="5" spans="1:15" ht="123" customHeight="1" x14ac:dyDescent="0.2">
      <c r="A5" s="7" t="s">
        <v>2</v>
      </c>
      <c r="B5" s="8" t="s">
        <v>3</v>
      </c>
      <c r="C5" s="9" t="s">
        <v>4</v>
      </c>
      <c r="D5" s="8" t="s">
        <v>5</v>
      </c>
      <c r="E5" s="10" t="s">
        <v>49</v>
      </c>
      <c r="F5" s="10" t="s">
        <v>7</v>
      </c>
      <c r="G5" s="10" t="s">
        <v>8</v>
      </c>
      <c r="H5" s="8" t="s">
        <v>9</v>
      </c>
      <c r="I5" s="10" t="s">
        <v>10</v>
      </c>
      <c r="J5" s="10" t="s">
        <v>11</v>
      </c>
      <c r="K5" s="8" t="s">
        <v>12</v>
      </c>
      <c r="L5" s="8" t="s">
        <v>13</v>
      </c>
      <c r="M5" s="11" t="s">
        <v>5</v>
      </c>
      <c r="N5" s="11" t="s">
        <v>14</v>
      </c>
      <c r="O5" s="12" t="s">
        <v>15</v>
      </c>
    </row>
    <row r="6" spans="1:15" ht="12.75" customHeight="1" x14ac:dyDescent="0.2">
      <c r="A6" s="13">
        <v>1</v>
      </c>
      <c r="B6" s="14">
        <v>2</v>
      </c>
      <c r="C6" s="15">
        <v>3</v>
      </c>
      <c r="D6" s="14">
        <v>4</v>
      </c>
      <c r="E6" s="14">
        <v>5</v>
      </c>
      <c r="F6" s="14">
        <v>5</v>
      </c>
      <c r="G6" s="14">
        <v>6</v>
      </c>
      <c r="H6" s="14"/>
      <c r="I6" s="14">
        <v>7</v>
      </c>
      <c r="J6" s="14">
        <v>8</v>
      </c>
      <c r="K6" s="14"/>
      <c r="L6" s="14">
        <v>9</v>
      </c>
      <c r="M6" s="14">
        <v>16</v>
      </c>
      <c r="N6" s="14">
        <v>17</v>
      </c>
      <c r="O6" s="14">
        <v>18</v>
      </c>
    </row>
    <row r="7" spans="1:15" x14ac:dyDescent="0.2">
      <c r="A7" s="16" t="s">
        <v>16</v>
      </c>
      <c r="B7" s="17">
        <v>5496</v>
      </c>
      <c r="C7" s="18">
        <v>29.228000000000002</v>
      </c>
      <c r="D7" s="19">
        <v>2</v>
      </c>
      <c r="E7" s="20">
        <f>'[1]КДН (2025)'!F7</f>
        <v>1168596.57</v>
      </c>
      <c r="F7" s="20">
        <f>ROUND(E7*1.3*1.063,2)</f>
        <v>1614883.6</v>
      </c>
      <c r="G7" s="21">
        <f>ROUND(F7*1.074,2)</f>
        <v>1734384.99</v>
      </c>
      <c r="H7" s="21">
        <v>1</v>
      </c>
      <c r="I7" s="22">
        <v>3436.58</v>
      </c>
      <c r="J7" s="22">
        <f>ROUND(C7*I7,2)</f>
        <v>100444.36</v>
      </c>
      <c r="K7" s="22">
        <v>1</v>
      </c>
      <c r="L7" s="23">
        <f>J7+G7</f>
        <v>1834829.35</v>
      </c>
      <c r="M7" s="24">
        <v>2</v>
      </c>
      <c r="N7" s="22">
        <f>ROUND(G7*1.3*2,2)</f>
        <v>4509400.97</v>
      </c>
      <c r="O7" s="22">
        <f t="shared" ref="O7:O33" si="0">J7+N7</f>
        <v>4609845.33</v>
      </c>
    </row>
    <row r="8" spans="1:15" x14ac:dyDescent="0.2">
      <c r="A8" s="16" t="s">
        <v>17</v>
      </c>
      <c r="B8" s="17">
        <v>64949</v>
      </c>
      <c r="C8" s="18">
        <v>356.73500000000001</v>
      </c>
      <c r="D8" s="19">
        <v>10</v>
      </c>
      <c r="E8" s="20">
        <f>'[1]КДН (2025)'!F8</f>
        <v>7579034.0199999996</v>
      </c>
      <c r="F8" s="20">
        <f t="shared" ref="F8:F33" si="1">ROUND(E8*1.3*1.063,2)</f>
        <v>10473467.109999999</v>
      </c>
      <c r="G8" s="21">
        <f t="shared" ref="G8:G33" si="2">ROUND(F8*1.074,2)</f>
        <v>11248503.68</v>
      </c>
      <c r="H8" s="21">
        <v>1</v>
      </c>
      <c r="I8" s="22">
        <v>3436.58</v>
      </c>
      <c r="J8" s="22">
        <f t="shared" ref="J8:J33" si="3">ROUND(C8*I8,2)</f>
        <v>1225948.3700000001</v>
      </c>
      <c r="K8" s="22">
        <v>1</v>
      </c>
      <c r="L8" s="23">
        <f t="shared" ref="L8:L33" si="4">J8+G8</f>
        <v>12474452.050000001</v>
      </c>
      <c r="M8" s="24"/>
      <c r="N8" s="22"/>
      <c r="O8" s="22"/>
    </row>
    <row r="9" spans="1:15" x14ac:dyDescent="0.2">
      <c r="A9" s="16" t="s">
        <v>18</v>
      </c>
      <c r="B9" s="17">
        <v>13304</v>
      </c>
      <c r="C9" s="18">
        <v>74.197000000000003</v>
      </c>
      <c r="D9" s="19">
        <v>3</v>
      </c>
      <c r="E9" s="20">
        <f>'[1]КДН (2025)'!F9</f>
        <v>1851504.39</v>
      </c>
      <c r="F9" s="20">
        <f t="shared" si="1"/>
        <v>2558593.92</v>
      </c>
      <c r="G9" s="21">
        <f t="shared" si="2"/>
        <v>2747929.87</v>
      </c>
      <c r="H9" s="21">
        <v>1</v>
      </c>
      <c r="I9" s="22">
        <v>3436.58</v>
      </c>
      <c r="J9" s="22">
        <f t="shared" si="3"/>
        <v>254983.93</v>
      </c>
      <c r="K9" s="22">
        <v>1</v>
      </c>
      <c r="L9" s="23">
        <f t="shared" si="4"/>
        <v>3002913.8000000003</v>
      </c>
      <c r="M9" s="24">
        <v>3</v>
      </c>
      <c r="N9" s="22">
        <f>ROUND((G9/2)*1.3*3,2)</f>
        <v>5358463.25</v>
      </c>
      <c r="O9" s="22">
        <f t="shared" si="0"/>
        <v>5613447.1799999997</v>
      </c>
    </row>
    <row r="10" spans="1:15" x14ac:dyDescent="0.2">
      <c r="A10" s="25" t="s">
        <v>19</v>
      </c>
      <c r="B10" s="17">
        <v>6287</v>
      </c>
      <c r="C10" s="18">
        <v>29.933</v>
      </c>
      <c r="D10" s="19">
        <f>1+1</f>
        <v>2</v>
      </c>
      <c r="E10" s="20">
        <f>'[1]КДН (2025)'!F10</f>
        <v>1168596.5900000001</v>
      </c>
      <c r="F10" s="20">
        <f t="shared" si="1"/>
        <v>1614883.63</v>
      </c>
      <c r="G10" s="21">
        <f t="shared" si="2"/>
        <v>1734385.02</v>
      </c>
      <c r="H10" s="21">
        <v>1</v>
      </c>
      <c r="I10" s="22">
        <v>3436.58</v>
      </c>
      <c r="J10" s="22">
        <f t="shared" si="3"/>
        <v>102867.15</v>
      </c>
      <c r="K10" s="22">
        <v>1</v>
      </c>
      <c r="L10" s="23">
        <f t="shared" si="4"/>
        <v>1837252.17</v>
      </c>
      <c r="M10" s="19">
        <f>1+1</f>
        <v>2</v>
      </c>
      <c r="N10" s="22">
        <f>ROUND(G10*1.3,2)</f>
        <v>2254700.5299999998</v>
      </c>
      <c r="O10" s="22">
        <f t="shared" si="0"/>
        <v>2357567.6799999997</v>
      </c>
    </row>
    <row r="11" spans="1:15" x14ac:dyDescent="0.2">
      <c r="A11" s="25" t="s">
        <v>20</v>
      </c>
      <c r="B11" s="17">
        <v>6320</v>
      </c>
      <c r="C11" s="18">
        <v>30.398</v>
      </c>
      <c r="D11" s="26">
        <v>2</v>
      </c>
      <c r="E11" s="20">
        <f>'[1]КДН (2025)'!F11</f>
        <v>1168596.57</v>
      </c>
      <c r="F11" s="20">
        <f t="shared" si="1"/>
        <v>1614883.6</v>
      </c>
      <c r="G11" s="21">
        <f t="shared" si="2"/>
        <v>1734384.99</v>
      </c>
      <c r="H11" s="21">
        <v>1</v>
      </c>
      <c r="I11" s="22">
        <v>3436.58</v>
      </c>
      <c r="J11" s="22">
        <f t="shared" si="3"/>
        <v>104465.16</v>
      </c>
      <c r="K11" s="22">
        <v>1</v>
      </c>
      <c r="L11" s="23">
        <f t="shared" si="4"/>
        <v>1838850.15</v>
      </c>
      <c r="M11" s="26">
        <v>2</v>
      </c>
      <c r="N11" s="22">
        <f>ROUND(G11*1.3,2)+0.01</f>
        <v>2254700.5</v>
      </c>
      <c r="O11" s="22">
        <f t="shared" si="0"/>
        <v>2359165.66</v>
      </c>
    </row>
    <row r="12" spans="1:15" x14ac:dyDescent="0.2">
      <c r="A12" s="25" t="s">
        <v>21</v>
      </c>
      <c r="B12" s="17">
        <v>9440</v>
      </c>
      <c r="C12" s="18">
        <v>52.970999999999997</v>
      </c>
      <c r="D12" s="26">
        <v>2</v>
      </c>
      <c r="E12" s="20">
        <f>'[1]КДН (2025)'!F12</f>
        <v>1234336.28</v>
      </c>
      <c r="F12" s="20">
        <f t="shared" si="1"/>
        <v>1705729.31</v>
      </c>
      <c r="G12" s="21">
        <f t="shared" si="2"/>
        <v>1831953.28</v>
      </c>
      <c r="H12" s="21">
        <v>1</v>
      </c>
      <c r="I12" s="22">
        <v>3436.58</v>
      </c>
      <c r="J12" s="22">
        <f t="shared" si="3"/>
        <v>182039.08</v>
      </c>
      <c r="K12" s="22">
        <v>1</v>
      </c>
      <c r="L12" s="23">
        <f t="shared" si="4"/>
        <v>2013992.36</v>
      </c>
      <c r="M12" s="26">
        <v>2</v>
      </c>
      <c r="N12" s="22">
        <f>ROUND(G12*1.3,2)</f>
        <v>2381539.2599999998</v>
      </c>
      <c r="O12" s="22">
        <f t="shared" si="0"/>
        <v>2563578.34</v>
      </c>
    </row>
    <row r="13" spans="1:15" x14ac:dyDescent="0.2">
      <c r="A13" s="27" t="s">
        <v>22</v>
      </c>
      <c r="B13" s="17">
        <v>524</v>
      </c>
      <c r="C13" s="18">
        <v>3.8759999999999999</v>
      </c>
      <c r="D13" s="26">
        <v>1</v>
      </c>
      <c r="E13" s="20">
        <f>'[1]КДН (2025)'!F13</f>
        <v>511363.2</v>
      </c>
      <c r="F13" s="20">
        <f t="shared" si="1"/>
        <v>706652.81</v>
      </c>
      <c r="G13" s="21">
        <f t="shared" si="2"/>
        <v>758945.12</v>
      </c>
      <c r="H13" s="21">
        <v>1</v>
      </c>
      <c r="I13" s="22">
        <v>3436.58</v>
      </c>
      <c r="J13" s="22">
        <f t="shared" si="3"/>
        <v>13320.18</v>
      </c>
      <c r="K13" s="22">
        <v>1</v>
      </c>
      <c r="L13" s="23">
        <f t="shared" si="4"/>
        <v>772265.3</v>
      </c>
      <c r="M13" s="26"/>
      <c r="N13" s="22"/>
      <c r="O13" s="22"/>
    </row>
    <row r="14" spans="1:15" x14ac:dyDescent="0.2">
      <c r="A14" s="25" t="s">
        <v>23</v>
      </c>
      <c r="B14" s="17">
        <v>2533</v>
      </c>
      <c r="C14" s="18">
        <v>15.436999999999999</v>
      </c>
      <c r="D14" s="26">
        <v>1</v>
      </c>
      <c r="E14" s="20">
        <f>'[1]КДН (2025)'!F14</f>
        <v>536710.59</v>
      </c>
      <c r="F14" s="20">
        <f t="shared" si="1"/>
        <v>741680.36</v>
      </c>
      <c r="G14" s="21">
        <f t="shared" si="2"/>
        <v>796564.71</v>
      </c>
      <c r="H14" s="21">
        <v>1</v>
      </c>
      <c r="I14" s="22">
        <v>3436.58</v>
      </c>
      <c r="J14" s="22">
        <f t="shared" si="3"/>
        <v>53050.49</v>
      </c>
      <c r="K14" s="22">
        <v>1</v>
      </c>
      <c r="L14" s="23">
        <f t="shared" si="4"/>
        <v>849615.2</v>
      </c>
      <c r="M14" s="26">
        <v>1</v>
      </c>
      <c r="N14" s="22">
        <f>ROUND(G14*1.3,2)</f>
        <v>1035534.12</v>
      </c>
      <c r="O14" s="22">
        <f t="shared" si="0"/>
        <v>1088584.6100000001</v>
      </c>
    </row>
    <row r="15" spans="1:15" x14ac:dyDescent="0.2">
      <c r="A15" s="25" t="s">
        <v>24</v>
      </c>
      <c r="B15" s="17">
        <v>7582</v>
      </c>
      <c r="C15" s="18">
        <v>40.558</v>
      </c>
      <c r="D15" s="26">
        <v>2</v>
      </c>
      <c r="E15" s="20">
        <f>'[1]КДН (2026)'!E15</f>
        <v>1146356.29</v>
      </c>
      <c r="F15" s="20">
        <f>ROUND(E15*1.3*1.063,2)</f>
        <v>1584149.76</v>
      </c>
      <c r="G15" s="21">
        <f>ROUND(F15*1.074,2)</f>
        <v>1701376.84</v>
      </c>
      <c r="H15" s="21">
        <v>1</v>
      </c>
      <c r="I15" s="22">
        <v>3436.58</v>
      </c>
      <c r="J15" s="22">
        <f>ROUND(C15*I15,2)</f>
        <v>139380.81</v>
      </c>
      <c r="K15" s="22">
        <v>1</v>
      </c>
      <c r="L15" s="23">
        <f>J15+G15</f>
        <v>1840757.6500000001</v>
      </c>
      <c r="M15" s="26"/>
      <c r="N15" s="22"/>
      <c r="O15" s="22"/>
    </row>
    <row r="16" spans="1:15" x14ac:dyDescent="0.2">
      <c r="A16" s="25" t="s">
        <v>25</v>
      </c>
      <c r="B16" s="17">
        <v>1409</v>
      </c>
      <c r="C16" s="18">
        <v>8.3290000000000006</v>
      </c>
      <c r="D16" s="26">
        <v>1</v>
      </c>
      <c r="E16" s="20">
        <f>'[1]КДН (2026)'!E16</f>
        <v>529515.21</v>
      </c>
      <c r="F16" s="20">
        <f>ROUND(E16*1.3*1.063,2)</f>
        <v>731737.07</v>
      </c>
      <c r="G16" s="21">
        <f>ROUND(F16*1.074,2)</f>
        <v>785885.61</v>
      </c>
      <c r="H16" s="21">
        <v>1</v>
      </c>
      <c r="I16" s="22">
        <v>3436.58</v>
      </c>
      <c r="J16" s="22">
        <f>ROUND(C16*I16,2)</f>
        <v>28623.27</v>
      </c>
      <c r="K16" s="22">
        <v>1</v>
      </c>
      <c r="L16" s="23">
        <f>J16+G16</f>
        <v>814508.88</v>
      </c>
      <c r="M16" s="26"/>
      <c r="N16" s="22"/>
      <c r="O16" s="22"/>
    </row>
    <row r="17" spans="1:15" x14ac:dyDescent="0.2">
      <c r="A17" s="25" t="s">
        <v>26</v>
      </c>
      <c r="B17" s="17">
        <v>1982</v>
      </c>
      <c r="C17" s="18">
        <v>11.756</v>
      </c>
      <c r="D17" s="26">
        <v>1</v>
      </c>
      <c r="E17" s="20">
        <f>'[1]КДН (2025)'!F17</f>
        <v>529515.21</v>
      </c>
      <c r="F17" s="20">
        <f t="shared" si="1"/>
        <v>731737.07</v>
      </c>
      <c r="G17" s="21">
        <f t="shared" si="2"/>
        <v>785885.61</v>
      </c>
      <c r="H17" s="21">
        <v>1</v>
      </c>
      <c r="I17" s="22">
        <v>3436.58</v>
      </c>
      <c r="J17" s="22">
        <f t="shared" si="3"/>
        <v>40400.43</v>
      </c>
      <c r="K17" s="22">
        <v>1</v>
      </c>
      <c r="L17" s="23">
        <f t="shared" si="4"/>
        <v>826286.04</v>
      </c>
      <c r="M17" s="26">
        <v>1</v>
      </c>
      <c r="N17" s="22">
        <f>ROUND(G17*1.3,2)+0.01</f>
        <v>1021651.3</v>
      </c>
      <c r="O17" s="22">
        <f t="shared" si="0"/>
        <v>1062051.73</v>
      </c>
    </row>
    <row r="18" spans="1:15" x14ac:dyDescent="0.2">
      <c r="A18" s="25" t="s">
        <v>27</v>
      </c>
      <c r="B18" s="17">
        <v>2028</v>
      </c>
      <c r="C18" s="18">
        <v>11.893000000000001</v>
      </c>
      <c r="D18" s="26">
        <v>1</v>
      </c>
      <c r="E18" s="20">
        <f>'[1]КДН (2025)'!F18</f>
        <v>529515.21</v>
      </c>
      <c r="F18" s="20">
        <f t="shared" si="1"/>
        <v>731737.07</v>
      </c>
      <c r="G18" s="21">
        <f t="shared" si="2"/>
        <v>785885.61</v>
      </c>
      <c r="H18" s="21">
        <v>1</v>
      </c>
      <c r="I18" s="22">
        <v>3436.58</v>
      </c>
      <c r="J18" s="22">
        <f t="shared" si="3"/>
        <v>40871.25</v>
      </c>
      <c r="K18" s="22">
        <v>1</v>
      </c>
      <c r="L18" s="23">
        <f t="shared" si="4"/>
        <v>826756.86</v>
      </c>
      <c r="M18" s="26">
        <v>1</v>
      </c>
      <c r="N18" s="22">
        <f>ROUND(G18*1.3,2)+0.01</f>
        <v>1021651.3</v>
      </c>
      <c r="O18" s="22">
        <f t="shared" si="0"/>
        <v>1062522.55</v>
      </c>
    </row>
    <row r="19" spans="1:15" x14ac:dyDescent="0.2">
      <c r="A19" s="25" t="s">
        <v>28</v>
      </c>
      <c r="B19" s="17">
        <v>1142</v>
      </c>
      <c r="C19" s="18">
        <v>7.3490000000000002</v>
      </c>
      <c r="D19" s="26">
        <v>1</v>
      </c>
      <c r="E19" s="20">
        <f>'[1]КДН (2025)'!F19</f>
        <v>529515.21</v>
      </c>
      <c r="F19" s="20">
        <f t="shared" si="1"/>
        <v>731737.07</v>
      </c>
      <c r="G19" s="21">
        <f t="shared" si="2"/>
        <v>785885.61</v>
      </c>
      <c r="H19" s="21">
        <v>1</v>
      </c>
      <c r="I19" s="22">
        <v>3436.58</v>
      </c>
      <c r="J19" s="22">
        <f t="shared" si="3"/>
        <v>25255.43</v>
      </c>
      <c r="K19" s="22">
        <v>1</v>
      </c>
      <c r="L19" s="23">
        <f t="shared" si="4"/>
        <v>811141.04</v>
      </c>
      <c r="M19" s="26">
        <v>1</v>
      </c>
      <c r="N19" s="22">
        <f>ROUND(G19*1.3,2)+0.01</f>
        <v>1021651.3</v>
      </c>
      <c r="O19" s="22">
        <f t="shared" si="0"/>
        <v>1046906.7300000001</v>
      </c>
    </row>
    <row r="20" spans="1:15" x14ac:dyDescent="0.2">
      <c r="A20" s="25" t="s">
        <v>29</v>
      </c>
      <c r="B20" s="17">
        <v>2700</v>
      </c>
      <c r="C20" s="18">
        <v>17.088000000000001</v>
      </c>
      <c r="D20" s="26">
        <v>1</v>
      </c>
      <c r="E20" s="20">
        <f>'[1]КДН (2025)'!F20</f>
        <v>536710.59</v>
      </c>
      <c r="F20" s="20">
        <f t="shared" si="1"/>
        <v>741680.36</v>
      </c>
      <c r="G20" s="21">
        <f t="shared" si="2"/>
        <v>796564.71</v>
      </c>
      <c r="H20" s="21">
        <v>1</v>
      </c>
      <c r="I20" s="22">
        <v>3436.58</v>
      </c>
      <c r="J20" s="22">
        <f t="shared" si="3"/>
        <v>58724.28</v>
      </c>
      <c r="K20" s="22">
        <v>1</v>
      </c>
      <c r="L20" s="23">
        <f t="shared" si="4"/>
        <v>855288.99</v>
      </c>
      <c r="M20" s="26">
        <v>1</v>
      </c>
      <c r="N20" s="22">
        <f>ROUND(G20*1.3,2)</f>
        <v>1035534.12</v>
      </c>
      <c r="O20" s="22">
        <f t="shared" si="0"/>
        <v>1094258.3999999999</v>
      </c>
    </row>
    <row r="21" spans="1:15" x14ac:dyDescent="0.2">
      <c r="A21" s="25" t="s">
        <v>30</v>
      </c>
      <c r="B21" s="17">
        <v>2924</v>
      </c>
      <c r="C21" s="18">
        <v>19.431000000000001</v>
      </c>
      <c r="D21" s="26">
        <v>1</v>
      </c>
      <c r="E21" s="20">
        <f>'[1]КДН (2025)'!F21</f>
        <v>536710.59</v>
      </c>
      <c r="F21" s="20">
        <f t="shared" si="1"/>
        <v>741680.36</v>
      </c>
      <c r="G21" s="21">
        <f t="shared" si="2"/>
        <v>796564.71</v>
      </c>
      <c r="H21" s="21">
        <v>1</v>
      </c>
      <c r="I21" s="22">
        <v>3436.58</v>
      </c>
      <c r="J21" s="22">
        <f t="shared" si="3"/>
        <v>66776.19</v>
      </c>
      <c r="K21" s="22">
        <v>1</v>
      </c>
      <c r="L21" s="23">
        <f t="shared" si="4"/>
        <v>863340.89999999991</v>
      </c>
      <c r="M21" s="26">
        <v>1</v>
      </c>
      <c r="N21" s="22">
        <f>ROUND(G21*1.3,2)</f>
        <v>1035534.12</v>
      </c>
      <c r="O21" s="22">
        <f t="shared" si="0"/>
        <v>1102310.31</v>
      </c>
    </row>
    <row r="22" spans="1:15" x14ac:dyDescent="0.2">
      <c r="A22" s="25" t="s">
        <v>31</v>
      </c>
      <c r="B22" s="17">
        <v>2892</v>
      </c>
      <c r="C22" s="18">
        <v>14.596</v>
      </c>
      <c r="D22" s="26">
        <v>1</v>
      </c>
      <c r="E22" s="20">
        <f>'[1]КДН (2025)'!F22</f>
        <v>529515.21</v>
      </c>
      <c r="F22" s="20">
        <f t="shared" si="1"/>
        <v>731737.07</v>
      </c>
      <c r="G22" s="21">
        <f t="shared" si="2"/>
        <v>785885.61</v>
      </c>
      <c r="H22" s="21">
        <v>1</v>
      </c>
      <c r="I22" s="22">
        <v>3436.58</v>
      </c>
      <c r="J22" s="22">
        <f t="shared" si="3"/>
        <v>50160.32</v>
      </c>
      <c r="K22" s="22">
        <v>1</v>
      </c>
      <c r="L22" s="23">
        <f t="shared" si="4"/>
        <v>836045.92999999993</v>
      </c>
      <c r="M22" s="26">
        <v>1</v>
      </c>
      <c r="N22" s="22">
        <f>ROUND(G22*1.3,2)+0.01</f>
        <v>1021651.3</v>
      </c>
      <c r="O22" s="22">
        <f t="shared" si="0"/>
        <v>1071811.6200000001</v>
      </c>
    </row>
    <row r="23" spans="1:15" x14ac:dyDescent="0.2">
      <c r="A23" s="25" t="s">
        <v>32</v>
      </c>
      <c r="B23" s="17">
        <v>888</v>
      </c>
      <c r="C23" s="18">
        <v>7.274</v>
      </c>
      <c r="D23" s="26">
        <v>1</v>
      </c>
      <c r="E23" s="20">
        <f>'[1]КДН (2025)'!F23</f>
        <v>511363.2</v>
      </c>
      <c r="F23" s="20">
        <f t="shared" si="1"/>
        <v>706652.81</v>
      </c>
      <c r="G23" s="21">
        <f t="shared" si="2"/>
        <v>758945.12</v>
      </c>
      <c r="H23" s="21">
        <v>1</v>
      </c>
      <c r="I23" s="22">
        <v>3436.58</v>
      </c>
      <c r="J23" s="22">
        <f t="shared" si="3"/>
        <v>24997.68</v>
      </c>
      <c r="K23" s="22">
        <v>1</v>
      </c>
      <c r="L23" s="23">
        <f t="shared" si="4"/>
        <v>783942.8</v>
      </c>
      <c r="M23" s="26">
        <v>1</v>
      </c>
      <c r="N23" s="22">
        <f>ROUND(G23*1.3,2)</f>
        <v>986628.66</v>
      </c>
      <c r="O23" s="22">
        <f t="shared" si="0"/>
        <v>1011626.3400000001</v>
      </c>
    </row>
    <row r="24" spans="1:15" x14ac:dyDescent="0.2">
      <c r="A24" s="25" t="s">
        <v>33</v>
      </c>
      <c r="B24" s="17">
        <v>696</v>
      </c>
      <c r="C24" s="18">
        <v>4.6589999999999998</v>
      </c>
      <c r="D24" s="26">
        <v>1</v>
      </c>
      <c r="E24" s="20">
        <f>'[1]КДН (2025)'!F24</f>
        <v>511363.2</v>
      </c>
      <c r="F24" s="20">
        <f t="shared" si="1"/>
        <v>706652.81</v>
      </c>
      <c r="G24" s="21">
        <f t="shared" si="2"/>
        <v>758945.12</v>
      </c>
      <c r="H24" s="21">
        <v>1</v>
      </c>
      <c r="I24" s="22">
        <v>3436.58</v>
      </c>
      <c r="J24" s="22">
        <f t="shared" si="3"/>
        <v>16011.03</v>
      </c>
      <c r="K24" s="22">
        <v>1</v>
      </c>
      <c r="L24" s="23">
        <f t="shared" si="4"/>
        <v>774956.15</v>
      </c>
      <c r="M24" s="26">
        <v>1</v>
      </c>
      <c r="N24" s="22">
        <f>ROUND(G24*1.3,2)</f>
        <v>986628.66</v>
      </c>
      <c r="O24" s="22">
        <f t="shared" si="0"/>
        <v>1002639.6900000001</v>
      </c>
    </row>
    <row r="25" spans="1:15" x14ac:dyDescent="0.2">
      <c r="A25" s="25" t="s">
        <v>34</v>
      </c>
      <c r="B25" s="17">
        <v>4153</v>
      </c>
      <c r="C25" s="18">
        <v>21.286000000000001</v>
      </c>
      <c r="D25" s="26">
        <v>1</v>
      </c>
      <c r="E25" s="20">
        <f>'[1]КДН (2025)'!F25</f>
        <v>536710.59</v>
      </c>
      <c r="F25" s="20">
        <f t="shared" si="1"/>
        <v>741680.36</v>
      </c>
      <c r="G25" s="21">
        <f t="shared" si="2"/>
        <v>796564.71</v>
      </c>
      <c r="H25" s="21">
        <v>1</v>
      </c>
      <c r="I25" s="22">
        <v>3436.58</v>
      </c>
      <c r="J25" s="22">
        <f t="shared" si="3"/>
        <v>73151.039999999994</v>
      </c>
      <c r="K25" s="22">
        <v>1</v>
      </c>
      <c r="L25" s="23">
        <f t="shared" si="4"/>
        <v>869715.75</v>
      </c>
      <c r="M25" s="26">
        <v>1</v>
      </c>
      <c r="N25" s="22">
        <f>ROUND(G25*1.3,2)</f>
        <v>1035534.12</v>
      </c>
      <c r="O25" s="22">
        <f t="shared" si="0"/>
        <v>1108685.1599999999</v>
      </c>
    </row>
    <row r="26" spans="1:15" x14ac:dyDescent="0.2">
      <c r="A26" s="25" t="s">
        <v>35</v>
      </c>
      <c r="B26" s="17">
        <v>1535</v>
      </c>
      <c r="C26" s="18">
        <v>10.362</v>
      </c>
      <c r="D26" s="26">
        <v>1</v>
      </c>
      <c r="E26" s="20">
        <f>'[1]КДН (2025)'!F26</f>
        <v>529515.21</v>
      </c>
      <c r="F26" s="20">
        <f t="shared" si="1"/>
        <v>731737.07</v>
      </c>
      <c r="G26" s="21">
        <f t="shared" si="2"/>
        <v>785885.61</v>
      </c>
      <c r="H26" s="21">
        <v>1</v>
      </c>
      <c r="I26" s="22">
        <v>3436.58</v>
      </c>
      <c r="J26" s="22">
        <f t="shared" si="3"/>
        <v>35609.839999999997</v>
      </c>
      <c r="K26" s="22">
        <v>1</v>
      </c>
      <c r="L26" s="23">
        <f t="shared" si="4"/>
        <v>821495.45</v>
      </c>
      <c r="M26" s="26">
        <v>1</v>
      </c>
      <c r="N26" s="22">
        <f>ROUND(G26*1.3,2)+0.01</f>
        <v>1021651.3</v>
      </c>
      <c r="O26" s="22">
        <f t="shared" si="0"/>
        <v>1057261.1400000001</v>
      </c>
    </row>
    <row r="27" spans="1:15" x14ac:dyDescent="0.2">
      <c r="A27" s="25" t="s">
        <v>36</v>
      </c>
      <c r="B27" s="17">
        <v>5929</v>
      </c>
      <c r="C27" s="18">
        <v>29.699000000000002</v>
      </c>
      <c r="D27" s="26">
        <v>2</v>
      </c>
      <c r="E27" s="20">
        <f>'[1]КДН (2025)'!F27</f>
        <v>1146356.29</v>
      </c>
      <c r="F27" s="20">
        <f t="shared" si="1"/>
        <v>1584149.76</v>
      </c>
      <c r="G27" s="21">
        <f t="shared" si="2"/>
        <v>1701376.84</v>
      </c>
      <c r="H27" s="21">
        <v>1</v>
      </c>
      <c r="I27" s="22">
        <v>3436.58</v>
      </c>
      <c r="J27" s="22">
        <f t="shared" si="3"/>
        <v>102062.99</v>
      </c>
      <c r="K27" s="22">
        <v>1</v>
      </c>
      <c r="L27" s="23">
        <f t="shared" si="4"/>
        <v>1803439.83</v>
      </c>
      <c r="M27" s="26">
        <v>2</v>
      </c>
      <c r="N27" s="22">
        <f>ROUND(G27*1.3,2)+0.01</f>
        <v>2211789.9</v>
      </c>
      <c r="O27" s="22">
        <f t="shared" si="0"/>
        <v>2313852.89</v>
      </c>
    </row>
    <row r="28" spans="1:15" x14ac:dyDescent="0.2">
      <c r="A28" s="25" t="s">
        <v>37</v>
      </c>
      <c r="B28" s="17">
        <v>1546</v>
      </c>
      <c r="C28" s="18">
        <v>9.5150000000000006</v>
      </c>
      <c r="D28" s="26">
        <v>1</v>
      </c>
      <c r="E28" s="20">
        <f>'[1]КДН (2025)'!F28</f>
        <v>529515.21</v>
      </c>
      <c r="F28" s="20">
        <f t="shared" si="1"/>
        <v>731737.07</v>
      </c>
      <c r="G28" s="21">
        <f t="shared" si="2"/>
        <v>785885.61</v>
      </c>
      <c r="H28" s="21">
        <v>1</v>
      </c>
      <c r="I28" s="22">
        <v>3436.58</v>
      </c>
      <c r="J28" s="22">
        <f t="shared" si="3"/>
        <v>32699.06</v>
      </c>
      <c r="K28" s="22">
        <v>1</v>
      </c>
      <c r="L28" s="23">
        <f t="shared" si="4"/>
        <v>818584.67</v>
      </c>
      <c r="M28" s="26">
        <v>1</v>
      </c>
      <c r="N28" s="22">
        <f>ROUND(G28*1.3,2)+0.01</f>
        <v>1021651.3</v>
      </c>
      <c r="O28" s="22">
        <f t="shared" si="0"/>
        <v>1054350.3600000001</v>
      </c>
    </row>
    <row r="29" spans="1:15" x14ac:dyDescent="0.2">
      <c r="A29" s="25" t="s">
        <v>38</v>
      </c>
      <c r="B29" s="17">
        <v>1768</v>
      </c>
      <c r="C29" s="18">
        <v>9.7490000000000006</v>
      </c>
      <c r="D29" s="26">
        <v>1</v>
      </c>
      <c r="E29" s="20">
        <f>'[1]КДН (2025)'!F29</f>
        <v>529515.21</v>
      </c>
      <c r="F29" s="20">
        <f t="shared" si="1"/>
        <v>731737.07</v>
      </c>
      <c r="G29" s="21">
        <f t="shared" si="2"/>
        <v>785885.61</v>
      </c>
      <c r="H29" s="21">
        <v>1</v>
      </c>
      <c r="I29" s="22">
        <v>3436.58</v>
      </c>
      <c r="J29" s="22">
        <f t="shared" si="3"/>
        <v>33503.22</v>
      </c>
      <c r="K29" s="22">
        <v>1</v>
      </c>
      <c r="L29" s="23">
        <f t="shared" si="4"/>
        <v>819388.83</v>
      </c>
      <c r="M29" s="26">
        <v>1</v>
      </c>
      <c r="N29" s="22">
        <f>ROUND(G29*1.3,2)+0.01</f>
        <v>1021651.3</v>
      </c>
      <c r="O29" s="22">
        <f t="shared" si="0"/>
        <v>1055154.52</v>
      </c>
    </row>
    <row r="30" spans="1:15" x14ac:dyDescent="0.2">
      <c r="A30" s="25" t="s">
        <v>39</v>
      </c>
      <c r="B30" s="17">
        <v>6420</v>
      </c>
      <c r="C30" s="18">
        <v>33.194000000000003</v>
      </c>
      <c r="D30" s="26">
        <v>2</v>
      </c>
      <c r="E30" s="20">
        <f>'[1]КДН (2025)'!F30</f>
        <v>1146356.29</v>
      </c>
      <c r="F30" s="20">
        <f t="shared" si="1"/>
        <v>1584149.76</v>
      </c>
      <c r="G30" s="21">
        <f t="shared" si="2"/>
        <v>1701376.84</v>
      </c>
      <c r="H30" s="21">
        <v>1</v>
      </c>
      <c r="I30" s="22">
        <v>3436.58</v>
      </c>
      <c r="J30" s="22">
        <f t="shared" si="3"/>
        <v>114073.84</v>
      </c>
      <c r="K30" s="22">
        <v>1</v>
      </c>
      <c r="L30" s="23">
        <f t="shared" si="4"/>
        <v>1815450.6800000002</v>
      </c>
      <c r="M30" s="26">
        <v>2</v>
      </c>
      <c r="N30" s="22">
        <f>ROUND(G30*1.3,2)+0.01</f>
        <v>2211789.9</v>
      </c>
      <c r="O30" s="22">
        <f t="shared" si="0"/>
        <v>2325863.7399999998</v>
      </c>
    </row>
    <row r="31" spans="1:15" x14ac:dyDescent="0.2">
      <c r="A31" s="25" t="s">
        <v>40</v>
      </c>
      <c r="B31" s="17">
        <v>3462</v>
      </c>
      <c r="C31" s="18">
        <v>18.93</v>
      </c>
      <c r="D31" s="26">
        <v>1</v>
      </c>
      <c r="E31" s="20">
        <f>'[1]КДН (2025)'!F31</f>
        <v>536710.59</v>
      </c>
      <c r="F31" s="20">
        <f t="shared" si="1"/>
        <v>741680.36</v>
      </c>
      <c r="G31" s="21">
        <f t="shared" si="2"/>
        <v>796564.71</v>
      </c>
      <c r="H31" s="21">
        <v>1</v>
      </c>
      <c r="I31" s="22">
        <v>3436.58</v>
      </c>
      <c r="J31" s="22">
        <f t="shared" si="3"/>
        <v>65054.46</v>
      </c>
      <c r="K31" s="22">
        <v>1</v>
      </c>
      <c r="L31" s="23">
        <f t="shared" si="4"/>
        <v>861619.16999999993</v>
      </c>
      <c r="M31" s="26">
        <v>1</v>
      </c>
      <c r="N31" s="22">
        <f>ROUND(G31*1.3,2)</f>
        <v>1035534.12</v>
      </c>
      <c r="O31" s="22">
        <f t="shared" si="0"/>
        <v>1100588.58</v>
      </c>
    </row>
    <row r="32" spans="1:15" x14ac:dyDescent="0.2">
      <c r="A32" s="25" t="s">
        <v>41</v>
      </c>
      <c r="B32" s="17">
        <v>3272</v>
      </c>
      <c r="C32" s="18">
        <v>18.832000000000001</v>
      </c>
      <c r="D32" s="26">
        <v>1</v>
      </c>
      <c r="E32" s="20">
        <f>'[1]КДН (2025)'!F32</f>
        <v>536710.59</v>
      </c>
      <c r="F32" s="20">
        <f t="shared" si="1"/>
        <v>741680.36</v>
      </c>
      <c r="G32" s="21">
        <f t="shared" si="2"/>
        <v>796564.71</v>
      </c>
      <c r="H32" s="21">
        <v>1</v>
      </c>
      <c r="I32" s="22">
        <v>3436.58</v>
      </c>
      <c r="J32" s="22">
        <f t="shared" si="3"/>
        <v>64717.67</v>
      </c>
      <c r="K32" s="22">
        <v>1</v>
      </c>
      <c r="L32" s="23">
        <f t="shared" si="4"/>
        <v>861282.38</v>
      </c>
      <c r="M32" s="26">
        <v>1</v>
      </c>
      <c r="N32" s="22">
        <f>ROUND(G32*1.3,2)</f>
        <v>1035534.12</v>
      </c>
      <c r="O32" s="22">
        <f t="shared" si="0"/>
        <v>1100251.79</v>
      </c>
    </row>
    <row r="33" spans="1:15" x14ac:dyDescent="0.2">
      <c r="A33" s="25" t="s">
        <v>42</v>
      </c>
      <c r="B33" s="17">
        <v>1641</v>
      </c>
      <c r="C33" s="18">
        <v>11.215</v>
      </c>
      <c r="D33" s="26">
        <v>1</v>
      </c>
      <c r="E33" s="20">
        <f>'[1]КДН (2025)'!F33</f>
        <v>529515.21</v>
      </c>
      <c r="F33" s="20">
        <f t="shared" si="1"/>
        <v>731737.07</v>
      </c>
      <c r="G33" s="21">
        <f t="shared" si="2"/>
        <v>785885.61</v>
      </c>
      <c r="H33" s="21">
        <v>1</v>
      </c>
      <c r="I33" s="22">
        <v>3436.58</v>
      </c>
      <c r="J33" s="22">
        <f t="shared" si="3"/>
        <v>38541.24</v>
      </c>
      <c r="K33" s="22">
        <v>1</v>
      </c>
      <c r="L33" s="23">
        <f t="shared" si="4"/>
        <v>824426.85</v>
      </c>
      <c r="M33" s="26">
        <v>1</v>
      </c>
      <c r="N33" s="22">
        <f>ROUND(G33*1.3,2)+0.01</f>
        <v>1021651.3</v>
      </c>
      <c r="O33" s="22">
        <f t="shared" si="0"/>
        <v>1060192.54</v>
      </c>
    </row>
    <row r="34" spans="1:15" s="36" customFormat="1" x14ac:dyDescent="0.2">
      <c r="A34" s="28" t="s">
        <v>43</v>
      </c>
      <c r="B34" s="29">
        <f t="shared" ref="B34:G34" si="5">SUM(B7:B33)</f>
        <v>162822</v>
      </c>
      <c r="C34" s="30">
        <f t="shared" si="5"/>
        <v>898.48999999999978</v>
      </c>
      <c r="D34" s="31">
        <f t="shared" si="5"/>
        <v>45</v>
      </c>
      <c r="E34" s="32">
        <f t="shared" si="5"/>
        <v>27129723.320000004</v>
      </c>
      <c r="F34" s="32">
        <f t="shared" si="5"/>
        <v>37490564.669999994</v>
      </c>
      <c r="G34" s="32">
        <f t="shared" si="5"/>
        <v>40264866.460000008</v>
      </c>
      <c r="H34" s="33"/>
      <c r="I34" s="23">
        <v>3436.58</v>
      </c>
      <c r="J34" s="32">
        <f>SUM(J7:J33)</f>
        <v>3087732.77</v>
      </c>
      <c r="K34" s="34"/>
      <c r="L34" s="32">
        <f>SUM(L7:L33)</f>
        <v>43352599.229999997</v>
      </c>
      <c r="M34" s="31">
        <f>SUM(M7:M33)</f>
        <v>31</v>
      </c>
      <c r="N34" s="35">
        <f>SUM(N7:N33)</f>
        <v>37542056.75</v>
      </c>
      <c r="O34" s="35">
        <f>SUM(O7:O33)</f>
        <v>39222516.890000001</v>
      </c>
    </row>
    <row r="35" spans="1:15" ht="12" customHeight="1" x14ac:dyDescent="0.2">
      <c r="A35" s="37"/>
      <c r="B35" s="38"/>
      <c r="C35" s="37"/>
      <c r="D35" s="37"/>
      <c r="E35" s="37"/>
      <c r="F35" s="39"/>
      <c r="G35" s="39"/>
      <c r="H35" s="40"/>
      <c r="I35" s="40"/>
      <c r="J35" s="37"/>
      <c r="K35" s="40"/>
    </row>
    <row r="36" spans="1:15" s="41" customFormat="1" ht="85.5" hidden="1" customHeight="1" outlineLevel="1" x14ac:dyDescent="0.2">
      <c r="B36" s="42" t="s">
        <v>44</v>
      </c>
      <c r="C36" s="42"/>
      <c r="D36" s="43" t="s">
        <v>45</v>
      </c>
      <c r="E36" s="43"/>
      <c r="F36" s="44"/>
      <c r="G36" s="44"/>
      <c r="H36" s="44"/>
      <c r="I36" s="44" t="s">
        <v>46</v>
      </c>
      <c r="K36" s="44"/>
      <c r="O36" s="45"/>
    </row>
    <row r="37" spans="1:15" s="46" customFormat="1" collapsed="1" x14ac:dyDescent="0.2">
      <c r="F37" s="47"/>
      <c r="G37" s="47"/>
      <c r="H37" s="47"/>
      <c r="I37" s="47"/>
      <c r="K37" s="47"/>
    </row>
    <row r="38" spans="1:15" s="46" customFormat="1" x14ac:dyDescent="0.2">
      <c r="F38" s="47"/>
      <c r="G38" s="47"/>
      <c r="H38" s="47"/>
      <c r="I38" s="47"/>
      <c r="K38" s="47"/>
    </row>
    <row r="39" spans="1:15" s="46" customFormat="1" x14ac:dyDescent="0.2">
      <c r="F39" s="47"/>
      <c r="G39" s="47"/>
      <c r="H39" s="47"/>
      <c r="I39" s="47"/>
      <c r="K39" s="47"/>
    </row>
    <row r="40" spans="1:15" s="46" customFormat="1" x14ac:dyDescent="0.2">
      <c r="F40" s="47"/>
      <c r="G40" s="47"/>
      <c r="H40" s="47"/>
      <c r="I40" s="47"/>
      <c r="K40" s="47"/>
    </row>
  </sheetData>
  <mergeCells count="3">
    <mergeCell ref="K1:L1"/>
    <mergeCell ref="A3:O3"/>
    <mergeCell ref="B36:C36"/>
  </mergeCells>
  <pageMargins left="0.2" right="0.2" top="0.75" bottom="0.75" header="0.3" footer="0.3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КДН (2026)</vt:lpstr>
      <vt:lpstr>КДН (2027-2028)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Палладий Светлана Витальевна</dc:creator>
  <cp:lastModifiedBy>Палладий Светлана Витальевна</cp:lastModifiedBy>
  <dcterms:created xsi:type="dcterms:W3CDTF">2025-10-15T09:17:52Z</dcterms:created>
  <dcterms:modified xsi:type="dcterms:W3CDTF">2025-10-15T09:18:56Z</dcterms:modified>
</cp:coreProperties>
</file>